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Merinda\Dinas Luar\2023\05. Mei\Finalisasi Statistik\"/>
    </mc:Choice>
  </mc:AlternateContent>
  <xr:revisionPtr revIDLastSave="0" documentId="13_ncr:1_{B6202E68-DB33-4DEE-A29E-3B43A362A45F}" xr6:coauthVersionLast="47" xr6:coauthVersionMax="47" xr10:uidLastSave="{00000000-0000-0000-0000-000000000000}"/>
  <bookViews>
    <workbookView xWindow="-110" yWindow="-110" windowWidth="19420" windowHeight="10300" xr2:uid="{00000000-000D-0000-FFFF-FFFF00000000}"/>
  </bookViews>
  <sheets>
    <sheet name="2022" sheetId="3" r:id="rId1"/>
    <sheet name="Data dukung-SMN 2016" sheetId="4" state="hidden" r:id="rId2"/>
    <sheet name="Data Dukung1. LOKOMOTIF 2016" sheetId="5" state="hidden" r:id="rId3"/>
    <sheet name="2. KRD 2016" sheetId="6" state="hidden" r:id="rId4"/>
    <sheet name="3. KERETA 2016" sheetId="7" state="hidden" r:id="rId5"/>
    <sheet name="4. GERBONG 2016" sheetId="8" state="hidden" r:id="rId6"/>
    <sheet name="5.1 PERALATAN KHUSUS BERMESIN" sheetId="9" state="hidden" r:id="rId7"/>
    <sheet name="6. SERTIFIKASI" sheetId="10" state="hidden" r:id="rId8"/>
  </sheets>
  <externalReferences>
    <externalReference r:id="rId9"/>
  </externalReferences>
  <definedNames>
    <definedName name="TRIS">#REF!</definedName>
  </definedNames>
  <calcPr calcId="181029"/>
  <extLst>
    <ext uri="GoogleSheetsCustomDataVersion1">
      <go:sheetsCustomData xmlns:go="http://customooxmlschemas.google.com/" r:id="rId15" roundtripDataSignature="AMtx7mjNDu4VRxQAY6uTTb7BLvmXiFbVVw=="/>
    </ext>
  </extLst>
</workbook>
</file>

<file path=xl/calcChain.xml><?xml version="1.0" encoding="utf-8"?>
<calcChain xmlns="http://schemas.openxmlformats.org/spreadsheetml/2006/main">
  <c r="E26" i="3" l="1"/>
  <c r="E57" i="3" s="1"/>
  <c r="E109" i="3" s="1"/>
  <c r="E36" i="3"/>
  <c r="E42" i="3"/>
  <c r="E56" i="3"/>
  <c r="E67" i="3"/>
  <c r="E73" i="3"/>
  <c r="E79" i="3"/>
  <c r="E85" i="3"/>
  <c r="E91" i="3"/>
  <c r="E97" i="3"/>
  <c r="E108" i="3"/>
  <c r="E136" i="3"/>
  <c r="E141" i="3"/>
  <c r="M162" i="3" l="1"/>
  <c r="L162" i="3"/>
  <c r="K162" i="3"/>
  <c r="J162" i="3"/>
  <c r="J163" i="3" s="1"/>
  <c r="I162" i="3"/>
  <c r="H162" i="3"/>
  <c r="H163" i="3" s="1"/>
  <c r="G162" i="3"/>
  <c r="F162" i="3"/>
  <c r="E162" i="3"/>
  <c r="D162" i="3"/>
  <c r="D52" i="10"/>
  <c r="F46" i="10"/>
  <c r="E46" i="10"/>
  <c r="D46" i="10"/>
  <c r="C46" i="10"/>
  <c r="D30" i="10"/>
  <c r="D54" i="10" s="1"/>
  <c r="D28" i="10"/>
  <c r="D27" i="10"/>
  <c r="J16" i="10"/>
  <c r="I16" i="10"/>
  <c r="G16" i="10"/>
  <c r="D16" i="10"/>
  <c r="C16" i="10"/>
  <c r="F15" i="10"/>
  <c r="D15" i="10"/>
  <c r="E31" i="10" s="1"/>
  <c r="E55" i="10" s="1"/>
  <c r="C15" i="10"/>
  <c r="L15" i="10" s="1"/>
  <c r="F14" i="10"/>
  <c r="K14" i="10" s="1"/>
  <c r="D14" i="10"/>
  <c r="C14" i="10"/>
  <c r="F13" i="10"/>
  <c r="E13" i="10"/>
  <c r="D29" i="10" s="1"/>
  <c r="D53" i="10" s="1"/>
  <c r="D13" i="10"/>
  <c r="L12" i="10"/>
  <c r="K12" i="10"/>
  <c r="F11" i="10"/>
  <c r="K11" i="10" s="1"/>
  <c r="D11" i="10"/>
  <c r="L11" i="10" s="1"/>
  <c r="K10" i="10"/>
  <c r="H10" i="10"/>
  <c r="G10" i="10"/>
  <c r="F9" i="10"/>
  <c r="K9" i="10" s="1"/>
  <c r="D9" i="10"/>
  <c r="L9" i="10" s="1"/>
  <c r="D196" i="9"/>
  <c r="D195" i="9"/>
  <c r="D192" i="9"/>
  <c r="D191" i="9"/>
  <c r="P120" i="9"/>
  <c r="O120" i="9"/>
  <c r="N120" i="9"/>
  <c r="R120" i="9" s="1"/>
  <c r="L120" i="9"/>
  <c r="K120" i="9"/>
  <c r="J120" i="9"/>
  <c r="I120" i="9"/>
  <c r="H120" i="9"/>
  <c r="G120" i="9"/>
  <c r="F120" i="9"/>
  <c r="E120" i="9"/>
  <c r="D120" i="9"/>
  <c r="C120" i="9"/>
  <c r="R119" i="9"/>
  <c r="M119" i="9"/>
  <c r="S119" i="9" s="1"/>
  <c r="R118" i="9"/>
  <c r="M118" i="9"/>
  <c r="S118" i="9" s="1"/>
  <c r="S117" i="9"/>
  <c r="R117" i="9"/>
  <c r="M117" i="9"/>
  <c r="R116" i="9"/>
  <c r="S116" i="9" s="1"/>
  <c r="M116" i="9"/>
  <c r="R115" i="9"/>
  <c r="M115" i="9"/>
  <c r="S115" i="9" s="1"/>
  <c r="R114" i="9"/>
  <c r="M114" i="9"/>
  <c r="S114" i="9" s="1"/>
  <c r="S113" i="9"/>
  <c r="R113" i="9"/>
  <c r="M113" i="9"/>
  <c r="R112" i="9"/>
  <c r="S112" i="9" s="1"/>
  <c r="M112" i="9"/>
  <c r="R110" i="9"/>
  <c r="M110" i="9"/>
  <c r="S110" i="9" s="1"/>
  <c r="R109" i="9"/>
  <c r="M109" i="9"/>
  <c r="M120" i="9" s="1"/>
  <c r="S108" i="9"/>
  <c r="R108" i="9"/>
  <c r="M108" i="9"/>
  <c r="R107" i="9"/>
  <c r="S107" i="9" s="1"/>
  <c r="M107" i="9"/>
  <c r="O95" i="9"/>
  <c r="O97" i="9" s="1"/>
  <c r="O92" i="9"/>
  <c r="O90" i="9"/>
  <c r="O88" i="9"/>
  <c r="O94" i="9" s="1"/>
  <c r="O83" i="9"/>
  <c r="O81" i="9"/>
  <c r="O79" i="9"/>
  <c r="O75" i="9"/>
  <c r="O73" i="9"/>
  <c r="O70" i="9"/>
  <c r="O72" i="9" s="1"/>
  <c r="O68" i="9"/>
  <c r="O65" i="9"/>
  <c r="O63" i="9"/>
  <c r="O67" i="9" s="1"/>
  <c r="O60" i="9"/>
  <c r="O58" i="9"/>
  <c r="O62" i="9" s="1"/>
  <c r="O57" i="9"/>
  <c r="O55" i="9"/>
  <c r="O53" i="9"/>
  <c r="O52" i="9"/>
  <c r="O50" i="9"/>
  <c r="O48" i="9"/>
  <c r="O45" i="9"/>
  <c r="O43" i="9"/>
  <c r="O41" i="9"/>
  <c r="O47" i="9" s="1"/>
  <c r="O38" i="9"/>
  <c r="O36" i="9"/>
  <c r="O40" i="9" s="1"/>
  <c r="O33" i="9"/>
  <c r="O31" i="9"/>
  <c r="O35" i="9" s="1"/>
  <c r="O28" i="9"/>
  <c r="O26" i="9"/>
  <c r="O24" i="9"/>
  <c r="O30" i="9" s="1"/>
  <c r="O23" i="9"/>
  <c r="O21" i="9"/>
  <c r="O19" i="9"/>
  <c r="O17" i="9"/>
  <c r="O15" i="9"/>
  <c r="O13" i="9"/>
  <c r="O10" i="9"/>
  <c r="O8" i="9"/>
  <c r="O6" i="9"/>
  <c r="R57" i="8"/>
  <c r="Q57" i="8"/>
  <c r="P57" i="8"/>
  <c r="O57" i="8"/>
  <c r="N57" i="8"/>
  <c r="L57" i="8"/>
  <c r="K57" i="8"/>
  <c r="J57" i="8"/>
  <c r="I57" i="8"/>
  <c r="H57" i="8"/>
  <c r="G57" i="8"/>
  <c r="F57" i="8"/>
  <c r="E57" i="8"/>
  <c r="D57" i="8"/>
  <c r="S56" i="8"/>
  <c r="M56" i="8"/>
  <c r="T56" i="8" s="1"/>
  <c r="T55" i="8"/>
  <c r="S55" i="8"/>
  <c r="M55" i="8"/>
  <c r="S54" i="8"/>
  <c r="T54" i="8" s="1"/>
  <c r="M54" i="8"/>
  <c r="S53" i="8"/>
  <c r="M53" i="8"/>
  <c r="T53" i="8" s="1"/>
  <c r="S52" i="8"/>
  <c r="M52" i="8"/>
  <c r="T52" i="8" s="1"/>
  <c r="T51" i="8"/>
  <c r="S51" i="8"/>
  <c r="M51" i="8"/>
  <c r="S50" i="8"/>
  <c r="T50" i="8" s="1"/>
  <c r="M50" i="8"/>
  <c r="S49" i="8"/>
  <c r="M49" i="8"/>
  <c r="T49" i="8" s="1"/>
  <c r="S48" i="8"/>
  <c r="M48" i="8"/>
  <c r="T47" i="8"/>
  <c r="S47" i="8"/>
  <c r="M47" i="8"/>
  <c r="P31" i="8"/>
  <c r="P30" i="8"/>
  <c r="S30" i="8" s="1"/>
  <c r="M30" i="8"/>
  <c r="T30" i="8" s="1"/>
  <c r="K30" i="8"/>
  <c r="S29" i="8"/>
  <c r="Q29" i="8"/>
  <c r="P29" i="8"/>
  <c r="M29" i="8"/>
  <c r="R28" i="8"/>
  <c r="Q28" i="8"/>
  <c r="S28" i="8" s="1"/>
  <c r="T28" i="8" s="1"/>
  <c r="M28" i="8"/>
  <c r="S27" i="8"/>
  <c r="T27" i="8" s="1"/>
  <c r="R27" i="8"/>
  <c r="M27" i="8"/>
  <c r="Q26" i="8"/>
  <c r="S26" i="8" s="1"/>
  <c r="M26" i="8"/>
  <c r="T26" i="8" s="1"/>
  <c r="P25" i="8"/>
  <c r="S25" i="8" s="1"/>
  <c r="T25" i="8" s="1"/>
  <c r="M25" i="8"/>
  <c r="P24" i="8"/>
  <c r="S24" i="8" s="1"/>
  <c r="T24" i="8" s="1"/>
  <c r="R23" i="8"/>
  <c r="S23" i="8" s="1"/>
  <c r="E23" i="8"/>
  <c r="M23" i="8" s="1"/>
  <c r="T23" i="8" s="1"/>
  <c r="S22" i="8"/>
  <c r="P22" i="8"/>
  <c r="N22" i="8"/>
  <c r="M22" i="8"/>
  <c r="T22" i="8" s="1"/>
  <c r="K22" i="8"/>
  <c r="H22" i="8"/>
  <c r="F22" i="8"/>
  <c r="E22" i="8"/>
  <c r="D22" i="8"/>
  <c r="S21" i="8"/>
  <c r="K21" i="8"/>
  <c r="I21" i="8"/>
  <c r="H21" i="8"/>
  <c r="S20" i="8"/>
  <c r="K20" i="8"/>
  <c r="F20" i="8"/>
  <c r="E20" i="8"/>
  <c r="D20" i="8"/>
  <c r="M20" i="8" s="1"/>
  <c r="T20" i="8" s="1"/>
  <c r="P19" i="8"/>
  <c r="O19" i="8"/>
  <c r="N19" i="8"/>
  <c r="K19" i="8"/>
  <c r="I19" i="8"/>
  <c r="M19" i="8" s="1"/>
  <c r="H19" i="8"/>
  <c r="R18" i="8"/>
  <c r="R31" i="8" s="1"/>
  <c r="P18" i="8"/>
  <c r="S18" i="8" s="1"/>
  <c r="L18" i="8"/>
  <c r="K18" i="8"/>
  <c r="H18" i="8"/>
  <c r="F18" i="8"/>
  <c r="E18" i="8"/>
  <c r="D18" i="8"/>
  <c r="M18" i="8" s="1"/>
  <c r="T18" i="8" s="1"/>
  <c r="S17" i="8"/>
  <c r="P17" i="8"/>
  <c r="N17" i="8"/>
  <c r="M17" i="8"/>
  <c r="T17" i="8" s="1"/>
  <c r="K17" i="8"/>
  <c r="J17" i="8"/>
  <c r="I17" i="8"/>
  <c r="I31" i="8" s="1"/>
  <c r="G17" i="8"/>
  <c r="P16" i="8"/>
  <c r="S16" i="8" s="1"/>
  <c r="L16" i="8"/>
  <c r="G16" i="8"/>
  <c r="F16" i="8"/>
  <c r="E16" i="8"/>
  <c r="S15" i="8"/>
  <c r="P15" i="8"/>
  <c r="M15" i="8"/>
  <c r="S14" i="8"/>
  <c r="P14" i="8"/>
  <c r="N14" i="8"/>
  <c r="L14" i="8"/>
  <c r="K14" i="8"/>
  <c r="J14" i="8"/>
  <c r="H14" i="8"/>
  <c r="G14" i="8"/>
  <c r="M14" i="8" s="1"/>
  <c r="T14" i="8" s="1"/>
  <c r="S13" i="8"/>
  <c r="L13" i="8"/>
  <c r="L31" i="8" s="1"/>
  <c r="K13" i="8"/>
  <c r="G13" i="8"/>
  <c r="F13" i="8"/>
  <c r="P12" i="8"/>
  <c r="N12" i="8"/>
  <c r="S12" i="8" s="1"/>
  <c r="K12" i="8"/>
  <c r="H12" i="8"/>
  <c r="M12" i="8" s="1"/>
  <c r="T12" i="8" s="1"/>
  <c r="P11" i="8"/>
  <c r="O11" i="8"/>
  <c r="N11" i="8"/>
  <c r="M11" i="8"/>
  <c r="S10" i="8"/>
  <c r="M10" i="8"/>
  <c r="T10" i="8" s="1"/>
  <c r="D10" i="8"/>
  <c r="S9" i="8"/>
  <c r="M9" i="8"/>
  <c r="T9" i="8" s="1"/>
  <c r="K9" i="8"/>
  <c r="F9" i="8"/>
  <c r="E9" i="8"/>
  <c r="E31" i="8" s="1"/>
  <c r="D9" i="8"/>
  <c r="S8" i="8"/>
  <c r="M8" i="8"/>
  <c r="T8" i="8" s="1"/>
  <c r="K8" i="8"/>
  <c r="H8" i="8"/>
  <c r="F8" i="8"/>
  <c r="E8" i="8"/>
  <c r="D8" i="8"/>
  <c r="D31" i="8" s="1"/>
  <c r="A8" i="8"/>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S7" i="8"/>
  <c r="P7" i="8"/>
  <c r="O7" i="8"/>
  <c r="O31" i="8" s="1"/>
  <c r="M7" i="8"/>
  <c r="I7" i="8"/>
  <c r="G7" i="8"/>
  <c r="F7" i="8"/>
  <c r="W31" i="7"/>
  <c r="V31" i="7"/>
  <c r="V32" i="7" s="1"/>
  <c r="U31" i="7"/>
  <c r="T31" i="7"/>
  <c r="R31" i="7"/>
  <c r="Q31" i="7"/>
  <c r="P31" i="7"/>
  <c r="O31" i="7"/>
  <c r="N31" i="7"/>
  <c r="M31" i="7"/>
  <c r="L31" i="7"/>
  <c r="L32" i="7" s="1"/>
  <c r="K31" i="7"/>
  <c r="J31" i="7"/>
  <c r="J32" i="7" s="1"/>
  <c r="I31" i="7"/>
  <c r="H31" i="7"/>
  <c r="G31" i="7"/>
  <c r="F31" i="7"/>
  <c r="D31" i="7"/>
  <c r="X30" i="7"/>
  <c r="S30" i="7"/>
  <c r="Y30" i="7" s="1"/>
  <c r="X29" i="7"/>
  <c r="Q29" i="7"/>
  <c r="E29" i="7"/>
  <c r="X28" i="7"/>
  <c r="S28" i="7"/>
  <c r="Y28" i="7" s="1"/>
  <c r="X27" i="7"/>
  <c r="Y27" i="7" s="1"/>
  <c r="S27" i="7"/>
  <c r="X26" i="7"/>
  <c r="Y26" i="7" s="1"/>
  <c r="S26" i="7"/>
  <c r="X25" i="7"/>
  <c r="S25" i="7"/>
  <c r="Y25" i="7" s="1"/>
  <c r="Y24" i="7"/>
  <c r="X24" i="7"/>
  <c r="S24" i="7"/>
  <c r="Y23" i="7"/>
  <c r="X23" i="7"/>
  <c r="S23" i="7"/>
  <c r="X22" i="7"/>
  <c r="S22" i="7"/>
  <c r="Y22" i="7" s="1"/>
  <c r="X21" i="7"/>
  <c r="S21" i="7"/>
  <c r="Y21" i="7" s="1"/>
  <c r="X20" i="7"/>
  <c r="S20" i="7"/>
  <c r="Y20" i="7" s="1"/>
  <c r="X19" i="7"/>
  <c r="Y19" i="7" s="1"/>
  <c r="S19" i="7"/>
  <c r="X18" i="7"/>
  <c r="Y18" i="7" s="1"/>
  <c r="S18" i="7"/>
  <c r="X17" i="7"/>
  <c r="S17" i="7"/>
  <c r="Y17" i="7" s="1"/>
  <c r="Y16" i="7"/>
  <c r="X16" i="7"/>
  <c r="S16" i="7"/>
  <c r="Y15" i="7"/>
  <c r="X15" i="7"/>
  <c r="S15" i="7"/>
  <c r="X14" i="7"/>
  <c r="Y14" i="7" s="1"/>
  <c r="S14" i="7"/>
  <c r="S13" i="7"/>
  <c r="X12" i="7"/>
  <c r="Y12" i="7" s="1"/>
  <c r="S12" i="7"/>
  <c r="Y11" i="7"/>
  <c r="X11" i="7"/>
  <c r="S11" i="7"/>
  <c r="Y10" i="7"/>
  <c r="X10" i="7"/>
  <c r="S10" i="7"/>
  <c r="X9" i="7"/>
  <c r="S9" i="7"/>
  <c r="Y9" i="7" s="1"/>
  <c r="X8" i="7"/>
  <c r="X31" i="7" s="1"/>
  <c r="D38" i="7" s="1"/>
  <c r="S8" i="7"/>
  <c r="D8" i="7"/>
  <c r="T302" i="6"/>
  <c r="S302" i="6"/>
  <c r="R302" i="6"/>
  <c r="Q302" i="6"/>
  <c r="P302" i="6"/>
  <c r="N302" i="6"/>
  <c r="M302" i="6"/>
  <c r="L302" i="6"/>
  <c r="K302" i="6"/>
  <c r="J302" i="6"/>
  <c r="I302" i="6"/>
  <c r="H302" i="6"/>
  <c r="G302" i="6"/>
  <c r="F302" i="6"/>
  <c r="E302" i="6"/>
  <c r="D302" i="6"/>
  <c r="U301" i="6"/>
  <c r="V301" i="6" s="1"/>
  <c r="O301" i="6"/>
  <c r="V300" i="6"/>
  <c r="U300" i="6"/>
  <c r="O300" i="6"/>
  <c r="U299" i="6"/>
  <c r="O299" i="6"/>
  <c r="V299" i="6" s="1"/>
  <c r="U298" i="6"/>
  <c r="V298" i="6" s="1"/>
  <c r="O298" i="6"/>
  <c r="U297" i="6"/>
  <c r="O297" i="6"/>
  <c r="U296" i="6"/>
  <c r="O296" i="6"/>
  <c r="U295" i="6"/>
  <c r="U302" i="6" s="1"/>
  <c r="O295" i="6"/>
  <c r="U294" i="6"/>
  <c r="V294" i="6" s="1"/>
  <c r="O294" i="6"/>
  <c r="V293" i="6"/>
  <c r="U293" i="6"/>
  <c r="O293" i="6"/>
  <c r="V292" i="6"/>
  <c r="U292" i="6"/>
  <c r="O292" i="6"/>
  <c r="O302" i="6" s="1"/>
  <c r="E287" i="6"/>
  <c r="E286" i="6"/>
  <c r="U276" i="6"/>
  <c r="P271" i="6"/>
  <c r="P269" i="6"/>
  <c r="P267" i="6"/>
  <c r="P265" i="6"/>
  <c r="P263" i="6"/>
  <c r="P261" i="6"/>
  <c r="P259" i="6"/>
  <c r="P257" i="6"/>
  <c r="Q255" i="6" s="1"/>
  <c r="P255" i="6"/>
  <c r="Q253" i="6"/>
  <c r="P253" i="6"/>
  <c r="P251" i="6"/>
  <c r="P275" i="6" s="1"/>
  <c r="P249" i="6"/>
  <c r="Q249" i="6" s="1"/>
  <c r="P247" i="6"/>
  <c r="P245" i="6"/>
  <c r="P243" i="6"/>
  <c r="Q242" i="6"/>
  <c r="P242" i="6"/>
  <c r="R275" i="6" s="1"/>
  <c r="P240" i="6"/>
  <c r="P238" i="6"/>
  <c r="P236" i="6"/>
  <c r="P234" i="6"/>
  <c r="P232" i="6"/>
  <c r="P230" i="6"/>
  <c r="P228" i="6"/>
  <c r="P225" i="6"/>
  <c r="P223" i="6"/>
  <c r="P221" i="6"/>
  <c r="P219" i="6"/>
  <c r="P217" i="6"/>
  <c r="P215" i="6"/>
  <c r="P213" i="6"/>
  <c r="Q209" i="6" s="1"/>
  <c r="P211" i="6"/>
  <c r="P209" i="6"/>
  <c r="P207" i="6"/>
  <c r="P205" i="6"/>
  <c r="P203" i="6"/>
  <c r="P201" i="6"/>
  <c r="Q201" i="6" s="1"/>
  <c r="P199" i="6"/>
  <c r="P197" i="6"/>
  <c r="P195" i="6"/>
  <c r="P193" i="6"/>
  <c r="P191" i="6"/>
  <c r="P189" i="6"/>
  <c r="P187" i="6"/>
  <c r="P185" i="6"/>
  <c r="P183" i="6"/>
  <c r="P181" i="6"/>
  <c r="P179" i="6"/>
  <c r="P177" i="6"/>
  <c r="P175" i="6"/>
  <c r="P173" i="6"/>
  <c r="P171" i="6"/>
  <c r="P169" i="6"/>
  <c r="P167" i="6"/>
  <c r="P165" i="6"/>
  <c r="P163" i="6"/>
  <c r="P161" i="6"/>
  <c r="P159" i="6"/>
  <c r="P157" i="6"/>
  <c r="P155" i="6"/>
  <c r="P153" i="6"/>
  <c r="P151" i="6"/>
  <c r="P149" i="6"/>
  <c r="P147" i="6"/>
  <c r="P145" i="6"/>
  <c r="P143" i="6"/>
  <c r="P141" i="6"/>
  <c r="P139" i="6"/>
  <c r="P137" i="6"/>
  <c r="Q131" i="6" s="1"/>
  <c r="P135" i="6"/>
  <c r="P133" i="6"/>
  <c r="P131" i="6"/>
  <c r="P129" i="6"/>
  <c r="P127" i="6"/>
  <c r="P125" i="6"/>
  <c r="P123" i="6"/>
  <c r="P121" i="6"/>
  <c r="P119" i="6"/>
  <c r="P117" i="6"/>
  <c r="P115" i="6"/>
  <c r="P113" i="6"/>
  <c r="P111" i="6"/>
  <c r="P109" i="6"/>
  <c r="P107" i="6"/>
  <c r="P105" i="6"/>
  <c r="P103" i="6"/>
  <c r="P101" i="6"/>
  <c r="P99" i="6"/>
  <c r="Q99" i="6" s="1"/>
  <c r="P97" i="6"/>
  <c r="P95" i="6"/>
  <c r="P93" i="6"/>
  <c r="P91" i="6"/>
  <c r="P89" i="6"/>
  <c r="P87" i="6"/>
  <c r="P85" i="6"/>
  <c r="Q85" i="6" s="1"/>
  <c r="P83" i="6"/>
  <c r="P81" i="6"/>
  <c r="P227" i="6" s="1"/>
  <c r="P276" i="6" s="1"/>
  <c r="P79" i="6"/>
  <c r="Q79" i="6" s="1"/>
  <c r="P61" i="6"/>
  <c r="P63" i="6" s="1"/>
  <c r="P59" i="6"/>
  <c r="P58" i="6"/>
  <c r="P56" i="6"/>
  <c r="P53" i="6"/>
  <c r="P49" i="6"/>
  <c r="P47" i="6"/>
  <c r="P45" i="6"/>
  <c r="P43" i="6"/>
  <c r="P39" i="6"/>
  <c r="P37" i="6"/>
  <c r="P34" i="6"/>
  <c r="P32" i="6"/>
  <c r="P28" i="6"/>
  <c r="P24" i="6"/>
  <c r="P36" i="6" s="1"/>
  <c r="P22" i="6"/>
  <c r="P20" i="6"/>
  <c r="P17" i="6"/>
  <c r="P15" i="6"/>
  <c r="P13" i="6"/>
  <c r="P11" i="6"/>
  <c r="P9" i="6"/>
  <c r="P8" i="6"/>
  <c r="P6" i="6"/>
  <c r="C53" i="5"/>
  <c r="E53" i="5" s="1"/>
  <c r="C52" i="5"/>
  <c r="E52" i="5" s="1"/>
  <c r="E49" i="5"/>
  <c r="F49" i="5" s="1"/>
  <c r="D49" i="5"/>
  <c r="D48" i="5"/>
  <c r="F48" i="5" s="1"/>
  <c r="O42" i="5"/>
  <c r="O43" i="5" s="1"/>
  <c r="O39" i="5"/>
  <c r="E48" i="5" s="1"/>
  <c r="D30" i="5"/>
  <c r="Z29" i="5"/>
  <c r="Y29" i="5"/>
  <c r="X29" i="5"/>
  <c r="W29" i="5"/>
  <c r="V29" i="5"/>
  <c r="T29" i="5"/>
  <c r="S29" i="5"/>
  <c r="R29" i="5"/>
  <c r="R30" i="5" s="1"/>
  <c r="Q29" i="5"/>
  <c r="P29" i="5"/>
  <c r="O29" i="5"/>
  <c r="O30" i="5" s="1"/>
  <c r="N29" i="5"/>
  <c r="M29" i="5"/>
  <c r="L29" i="5"/>
  <c r="L30" i="5" s="1"/>
  <c r="K29" i="5"/>
  <c r="J29" i="5"/>
  <c r="I29" i="5"/>
  <c r="H29" i="5"/>
  <c r="G29" i="5"/>
  <c r="F29" i="5"/>
  <c r="E29" i="5"/>
  <c r="D29" i="5"/>
  <c r="Z28" i="5"/>
  <c r="U28" i="5"/>
  <c r="AA28" i="5" s="1"/>
  <c r="AA27" i="5"/>
  <c r="Z27" i="5"/>
  <c r="U27" i="5"/>
  <c r="Z26" i="5"/>
  <c r="U26" i="5"/>
  <c r="AA26" i="5" s="1"/>
  <c r="Z25" i="5"/>
  <c r="AA25" i="5" s="1"/>
  <c r="U25" i="5"/>
  <c r="Z24" i="5"/>
  <c r="U24" i="5"/>
  <c r="AA24" i="5" s="1"/>
  <c r="Z23" i="5"/>
  <c r="U23" i="5"/>
  <c r="AA23" i="5" s="1"/>
  <c r="Z22" i="5"/>
  <c r="AA22" i="5" s="1"/>
  <c r="U22" i="5"/>
  <c r="Z21" i="5"/>
  <c r="AA21" i="5" s="1"/>
  <c r="U21" i="5"/>
  <c r="AA20" i="5"/>
  <c r="Z20" i="5"/>
  <c r="U20" i="5"/>
  <c r="AA19" i="5"/>
  <c r="Z19" i="5"/>
  <c r="U19" i="5"/>
  <c r="Z18" i="5"/>
  <c r="U18" i="5"/>
  <c r="AA18" i="5" s="1"/>
  <c r="Z17" i="5"/>
  <c r="U17" i="5"/>
  <c r="AA17" i="5" s="1"/>
  <c r="Z16" i="5"/>
  <c r="U16" i="5"/>
  <c r="AA16" i="5" s="1"/>
  <c r="Z15" i="5"/>
  <c r="U15" i="5"/>
  <c r="AA14" i="5"/>
  <c r="Z14" i="5"/>
  <c r="U14" i="5"/>
  <c r="Z13" i="5"/>
  <c r="U13" i="5"/>
  <c r="AA13" i="5" s="1"/>
  <c r="Z12" i="5"/>
  <c r="AA12" i="5" s="1"/>
  <c r="U12" i="5"/>
  <c r="Z11" i="5"/>
  <c r="U11" i="5"/>
  <c r="AA11" i="5" s="1"/>
  <c r="AC10" i="5"/>
  <c r="Z10" i="5"/>
  <c r="AA10" i="5" s="1"/>
  <c r="U10" i="5"/>
  <c r="Z9" i="5"/>
  <c r="AA9" i="5" s="1"/>
  <c r="U9" i="5"/>
  <c r="AC8" i="5"/>
  <c r="Z8" i="5"/>
  <c r="AA8" i="5" s="1"/>
  <c r="U8" i="5"/>
  <c r="F83" i="4"/>
  <c r="Z160" i="3"/>
  <c r="H141" i="3"/>
  <c r="G141" i="3"/>
  <c r="F141" i="3"/>
  <c r="I141" i="3"/>
  <c r="H136" i="3"/>
  <c r="G136" i="3"/>
  <c r="F136" i="3"/>
  <c r="I108" i="3"/>
  <c r="H108" i="3"/>
  <c r="G108" i="3"/>
  <c r="F108" i="3"/>
  <c r="H97" i="3"/>
  <c r="G97" i="3"/>
  <c r="F97" i="3"/>
  <c r="I95" i="3"/>
  <c r="I97" i="3" s="1"/>
  <c r="H91" i="3"/>
  <c r="G91" i="3"/>
  <c r="F91" i="3"/>
  <c r="F85" i="3"/>
  <c r="H79" i="3"/>
  <c r="G79" i="3"/>
  <c r="F79" i="3"/>
  <c r="I73" i="3"/>
  <c r="H73" i="3"/>
  <c r="G73" i="3"/>
  <c r="F73" i="3"/>
  <c r="H67" i="3"/>
  <c r="G67" i="3"/>
  <c r="F67" i="3"/>
  <c r="I67" i="3"/>
  <c r="I59" i="3"/>
  <c r="H59" i="3"/>
  <c r="H56" i="3"/>
  <c r="G56" i="3"/>
  <c r="F56" i="3"/>
  <c r="H42" i="3"/>
  <c r="G42" i="3"/>
  <c r="F42" i="3"/>
  <c r="I42" i="3"/>
  <c r="H36" i="3"/>
  <c r="G36" i="3"/>
  <c r="F36" i="3"/>
  <c r="H26" i="3"/>
  <c r="G26" i="3"/>
  <c r="F26" i="3"/>
  <c r="I89" i="3"/>
  <c r="I91" i="3" s="1"/>
  <c r="I83" i="3"/>
  <c r="I77" i="3"/>
  <c r="I79" i="3" s="1"/>
  <c r="H57" i="3" l="1"/>
  <c r="I26" i="3"/>
  <c r="G57" i="3"/>
  <c r="I36" i="3"/>
  <c r="F163" i="3"/>
  <c r="I136" i="3"/>
  <c r="G109" i="3"/>
  <c r="D163" i="3"/>
  <c r="L163" i="3"/>
  <c r="H109" i="3"/>
  <c r="Q275" i="6"/>
  <c r="R248" i="6"/>
  <c r="R253" i="6" s="1"/>
  <c r="AA29" i="5"/>
  <c r="P64" i="6"/>
  <c r="C282" i="6" s="1"/>
  <c r="E282" i="6" s="1"/>
  <c r="Q163" i="6"/>
  <c r="S31" i="7"/>
  <c r="D37" i="7" s="1"/>
  <c r="T29" i="8"/>
  <c r="H31" i="8"/>
  <c r="T57" i="8"/>
  <c r="K13" i="10"/>
  <c r="K16" i="10" s="1"/>
  <c r="L13" i="10"/>
  <c r="D50" i="10"/>
  <c r="I56" i="3"/>
  <c r="AC11" i="5"/>
  <c r="AC13" i="5" s="1"/>
  <c r="AA15" i="5"/>
  <c r="P19" i="6"/>
  <c r="P46" i="6" s="1"/>
  <c r="V297" i="6"/>
  <c r="K31" i="8"/>
  <c r="M16" i="8"/>
  <c r="T16" i="8" s="1"/>
  <c r="M57" i="8"/>
  <c r="T48" i="8"/>
  <c r="AC28" i="5"/>
  <c r="AC12" i="5"/>
  <c r="H30" i="5"/>
  <c r="P55" i="6"/>
  <c r="Q121" i="6"/>
  <c r="Q227" i="6" s="1"/>
  <c r="Q276" i="6" s="1"/>
  <c r="D281" i="6" s="1"/>
  <c r="Y8" i="7"/>
  <c r="Y31" i="7" s="1"/>
  <c r="M21" i="8"/>
  <c r="T21" i="8" s="1"/>
  <c r="H16" i="10"/>
  <c r="L10" i="10"/>
  <c r="E29" i="10"/>
  <c r="T7" i="8"/>
  <c r="Q189" i="6"/>
  <c r="V295" i="6"/>
  <c r="J31" i="8"/>
  <c r="G31" i="8"/>
  <c r="M13" i="8"/>
  <c r="T13" i="8" s="1"/>
  <c r="S31" i="8"/>
  <c r="D62" i="8" s="1"/>
  <c r="T11" i="8"/>
  <c r="U29" i="5"/>
  <c r="N31" i="8"/>
  <c r="Q31" i="8"/>
  <c r="P32" i="8" s="1"/>
  <c r="C195" i="9"/>
  <c r="E195" i="9" s="1"/>
  <c r="S109" i="9"/>
  <c r="S120" i="9" s="1"/>
  <c r="C192" i="9" s="1"/>
  <c r="E192" i="9" s="1"/>
  <c r="F31" i="8"/>
  <c r="E30" i="10"/>
  <c r="L14" i="10"/>
  <c r="F57" i="3"/>
  <c r="F109" i="3" s="1"/>
  <c r="Q219" i="6"/>
  <c r="T15" i="8"/>
  <c r="V296" i="6"/>
  <c r="V302" i="6" s="1"/>
  <c r="S29" i="7"/>
  <c r="Y29" i="7" s="1"/>
  <c r="E31" i="7"/>
  <c r="D32" i="7" s="1"/>
  <c r="O32" i="7"/>
  <c r="S11" i="8"/>
  <c r="S19" i="8"/>
  <c r="T19" i="8" s="1"/>
  <c r="S57" i="8"/>
  <c r="O12" i="9"/>
  <c r="O87" i="9"/>
  <c r="C191" i="9"/>
  <c r="E191" i="9" s="1"/>
  <c r="E16" i="10"/>
  <c r="E27" i="10"/>
  <c r="F16" i="10"/>
  <c r="E28" i="10"/>
  <c r="E52" i="10" s="1"/>
  <c r="D31" i="10"/>
  <c r="K15" i="10"/>
  <c r="I57" i="3" l="1"/>
  <c r="I109" i="3" s="1"/>
  <c r="C281" i="6"/>
  <c r="E281" i="6" s="1"/>
  <c r="P65" i="6"/>
  <c r="E53" i="10"/>
  <c r="F29" i="10"/>
  <c r="O98" i="9"/>
  <c r="F62" i="8"/>
  <c r="D55" i="10"/>
  <c r="F31" i="10"/>
  <c r="D68" i="8"/>
  <c r="E68" i="8" s="1"/>
  <c r="E62" i="8"/>
  <c r="C196" i="9"/>
  <c r="E196" i="9" s="1"/>
  <c r="F28" i="10"/>
  <c r="E50" i="10"/>
  <c r="E32" i="10"/>
  <c r="D32" i="10"/>
  <c r="E61" i="8"/>
  <c r="D67" i="8"/>
  <c r="E67" i="8" s="1"/>
  <c r="F27" i="10"/>
  <c r="E54" i="10"/>
  <c r="F30" i="10"/>
  <c r="M31" i="8"/>
  <c r="D61" i="8" l="1"/>
  <c r="F61" i="8" s="1"/>
  <c r="T31" i="8"/>
  <c r="F3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34" authorId="0" shapeId="0" xr:uid="{00000000-0006-0000-0200-000001000000}">
      <text>
        <r>
          <rPr>
            <sz val="10"/>
            <color rgb="FF000000"/>
            <rFont val="Arial"/>
            <scheme val="minor"/>
          </rPr>
          <t>======
ID#AAAApPNLxSM
Microsoft Office User    (2023-01-25 04:31:28)
3 sesuai data aset Sarana Milik Negara</t>
        </r>
      </text>
    </comment>
  </commentList>
  <extLst>
    <ext xmlns:r="http://schemas.openxmlformats.org/officeDocument/2006/relationships" uri="GoogleSheetsCustomDataVersion1">
      <go:sheetsCustomData xmlns:go="http://customooxmlschemas.google.com/" r:id="rId1" roundtripDataSignature="AMtx7mgnzbb6KablKsomB9PFRFLooltpnw=="/>
    </ext>
  </extLst>
</comments>
</file>

<file path=xl/sharedStrings.xml><?xml version="1.0" encoding="utf-8"?>
<sst xmlns="http://schemas.openxmlformats.org/spreadsheetml/2006/main" count="3488" uniqueCount="2507">
  <si>
    <t>Jumlah Sarana Kereta Api</t>
  </si>
  <si>
    <t>Number of Rolling Stocks</t>
  </si>
  <si>
    <t>No.</t>
  </si>
  <si>
    <t>U r a i a n</t>
  </si>
  <si>
    <t xml:space="preserve">Grafik </t>
  </si>
  <si>
    <t>Satuan/</t>
  </si>
  <si>
    <t>Descriptions</t>
  </si>
  <si>
    <t>Graph</t>
  </si>
  <si>
    <t>Unit</t>
  </si>
  <si>
    <t>A</t>
  </si>
  <si>
    <t xml:space="preserve">Peralatan Khusus dengan Penggerak Sendiri </t>
  </si>
  <si>
    <t>Self-Powered Special Purposed Cars</t>
  </si>
  <si>
    <t xml:space="preserve">Peralatan Khusus yang ditarik Lokomotif  </t>
  </si>
  <si>
    <t>Special Purposed Cars Pulled by Locomotive</t>
  </si>
  <si>
    <t>B</t>
  </si>
  <si>
    <t>C</t>
  </si>
  <si>
    <t>D</t>
  </si>
  <si>
    <t>E</t>
  </si>
  <si>
    <t>F</t>
  </si>
  <si>
    <t>G</t>
  </si>
  <si>
    <t>H</t>
  </si>
  <si>
    <t>Pengadaan dan Rehabilitasi Sarana</t>
  </si>
  <si>
    <t>Number of Rolling Stock Procurement and Rehabilitation</t>
  </si>
  <si>
    <t>Satuan</t>
  </si>
  <si>
    <t>2</t>
  </si>
  <si>
    <t>3</t>
  </si>
  <si>
    <t>4</t>
  </si>
  <si>
    <t>1</t>
  </si>
  <si>
    <t>Realisasi Sertifikasi Kelaikan Sarana Perkeretaapian</t>
  </si>
  <si>
    <t>Number of Rolling Stock Certification</t>
  </si>
  <si>
    <t>No</t>
  </si>
  <si>
    <t>Jenis Sarana Perkeretaapian</t>
  </si>
  <si>
    <t>Sertifikat Uji Pertama</t>
  </si>
  <si>
    <t>Sertifikat Uji Berkala</t>
  </si>
  <si>
    <t xml:space="preserve">Lokomotif </t>
  </si>
  <si>
    <t>Kereta</t>
  </si>
  <si>
    <t>a. Kereta Berpenggerak Sendiri</t>
  </si>
  <si>
    <t>b. Kereta Ditarik Lokomotif</t>
  </si>
  <si>
    <t>Gerbong</t>
  </si>
  <si>
    <t xml:space="preserve">Peralatan Khusus </t>
  </si>
  <si>
    <t>Jumlah</t>
  </si>
  <si>
    <t>Jumlah Uji Pertama + Uji Berkala</t>
  </si>
  <si>
    <t>Catatan/Note : Terjadi penambahan data sarana perkeretaapian pada peralatan khusus PT KAI dari bagian divisi prasarana PT KAI serta peralatan khusus kereta api kecepatan normal dan kereta api kecepatan tinggi milik PT KCIC yang tertuang dalam Keputusan Direktur Jenderal Perkeretaapian KP DJKA 90 Tahun 2022 dan KP DJKA 91 Tahun 2022; Kereta Api Gerak Udara, Trem, dan Kereta Api Gantung belum memiliki izin operasi dan belum terdaftar identitasnya. Kondisi Sarana Siap Guna / Ready to Use Rolling Stock.</t>
  </si>
  <si>
    <t>Catatan  / Note  : Tidak ada kegiatan rehabilitasi sarana pada tahun 2022; Kegiatan Pengadaan 1 unit railways crane untuk wilayah Sumatera Selatan (MYC 2022-2024)</t>
  </si>
  <si>
    <r>
      <rPr>
        <b/>
        <sz val="12"/>
        <color theme="1"/>
        <rFont val="Times New Roman"/>
      </rPr>
      <t>Tabel/</t>
    </r>
    <r>
      <rPr>
        <sz val="12"/>
        <color theme="1"/>
        <rFont val="Times New Roman"/>
      </rPr>
      <t xml:space="preserve"> </t>
    </r>
    <r>
      <rPr>
        <i/>
        <sz val="12"/>
        <color theme="1"/>
        <rFont val="Times New Roman"/>
      </rPr>
      <t>Table</t>
    </r>
    <r>
      <rPr>
        <sz val="12"/>
        <color theme="1"/>
        <rFont val="Times New Roman"/>
      </rPr>
      <t xml:space="preserve">  </t>
    </r>
    <r>
      <rPr>
        <b/>
        <sz val="12"/>
        <color theme="1"/>
        <rFont val="Times New Roman"/>
      </rPr>
      <t>A.4.3.01</t>
    </r>
  </si>
  <si>
    <r>
      <rPr>
        <b/>
        <sz val="12"/>
        <color rgb="FF0000FF"/>
        <rFont val="Times New Roman"/>
      </rPr>
      <t>Kereta Api Kecepatan Normal /</t>
    </r>
    <r>
      <rPr>
        <sz val="12"/>
        <color rgb="FF0000FF"/>
        <rFont val="Times New Roman"/>
      </rPr>
      <t xml:space="preserve"> </t>
    </r>
    <r>
      <rPr>
        <i/>
        <sz val="12"/>
        <color rgb="FF0000FF"/>
        <rFont val="Times New Roman"/>
      </rPr>
      <t>Normal Speed Railway Rolling Stock</t>
    </r>
  </si>
  <si>
    <r>
      <rPr>
        <b/>
        <sz val="12"/>
        <color rgb="FF0000FF"/>
        <rFont val="Times New Roman"/>
      </rPr>
      <t xml:space="preserve">Lokomotif/ </t>
    </r>
    <r>
      <rPr>
        <i/>
        <sz val="12"/>
        <color rgb="FF0000FF"/>
        <rFont val="Times New Roman"/>
      </rPr>
      <t>Locomotive</t>
    </r>
  </si>
  <si>
    <r>
      <rPr>
        <b/>
        <sz val="12"/>
        <color rgb="FF0000FF"/>
        <rFont val="Times New Roman"/>
      </rPr>
      <t>Lokomotif Diesel</t>
    </r>
    <r>
      <rPr>
        <sz val="12"/>
        <color rgb="FF0000FF"/>
        <rFont val="Times New Roman"/>
      </rPr>
      <t xml:space="preserve"> /</t>
    </r>
    <r>
      <rPr>
        <i/>
        <sz val="12"/>
        <color rgb="FF0000FF"/>
        <rFont val="Times New Roman"/>
      </rPr>
      <t>Diesel Locomotive</t>
    </r>
  </si>
  <si>
    <t>-</t>
  </si>
  <si>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</si>
  <si>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</si>
  <si>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Wilayah Sumatera </t>
    </r>
    <r>
      <rPr>
        <sz val="12"/>
        <color rgb="FF0000FF"/>
        <rFont val="Times New Roman"/>
      </rPr>
      <t xml:space="preserve">/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</si>
  <si>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</si>
  <si>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Lokomotif Listrik</t>
    </r>
    <r>
      <rPr>
        <sz val="12"/>
        <color rgb="FF0000FF"/>
        <rFont val="Times New Roman"/>
      </rPr>
      <t xml:space="preserve"> / </t>
    </r>
    <r>
      <rPr>
        <i/>
        <sz val="12"/>
        <color rgb="FF0000FF"/>
        <rFont val="Times New Roman"/>
      </rPr>
      <t>Electric Locomotive</t>
    </r>
  </si>
  <si>
    <r>
      <rPr>
        <b/>
        <sz val="12"/>
        <color rgb="FF0000FF"/>
        <rFont val="Times New Roman"/>
      </rPr>
      <t xml:space="preserve">Wilayah Jawa </t>
    </r>
    <r>
      <rPr>
        <sz val="12"/>
        <color rgb="FF0000FF"/>
        <rFont val="Times New Roman"/>
      </rPr>
      <t xml:space="preserve">/ </t>
    </r>
    <r>
      <rPr>
        <i/>
        <sz val="12"/>
        <color rgb="FF0000FF"/>
        <rFont val="Times New Roman"/>
      </rPr>
      <t>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</si>
  <si>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</si>
  <si>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 /</t>
    </r>
    <r>
      <rPr>
        <sz val="12"/>
        <color rgb="FF0000FF"/>
        <rFont val="Times New Roman"/>
      </rPr>
      <t xml:space="preserve">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</si>
  <si>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</si>
  <si>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Lokomotif Uap</t>
    </r>
    <r>
      <rPr>
        <sz val="12"/>
        <color rgb="FF0000FF"/>
        <rFont val="Times New Roman"/>
      </rPr>
      <t xml:space="preserve"> / </t>
    </r>
    <r>
      <rPr>
        <i/>
        <sz val="12"/>
        <color rgb="FF0000FF"/>
        <rFont val="Times New Roman"/>
      </rPr>
      <t>Steam Locomotive</t>
    </r>
  </si>
  <si>
    <r>
      <rPr>
        <b/>
        <sz val="12"/>
        <color rgb="FF0000FF"/>
        <rFont val="Times New Roman"/>
      </rPr>
      <t>Wilayah Jawa /</t>
    </r>
    <r>
      <rPr>
        <sz val="12"/>
        <color rgb="FF0000FF"/>
        <rFont val="Times New Roman"/>
      </rPr>
      <t xml:space="preserve"> </t>
    </r>
    <r>
      <rPr>
        <i/>
        <sz val="12"/>
        <color rgb="FF0000FF"/>
        <rFont val="Times New Roman"/>
      </rPr>
      <t>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</si>
  <si>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</si>
  <si>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</si>
  <si>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</si>
  <si>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Jumlah Lokomotif </t>
    </r>
    <r>
      <rPr>
        <i/>
        <sz val="12"/>
        <color rgb="FF0000FF"/>
        <rFont val="Times New Roman"/>
      </rPr>
      <t>/ Total of Locomotive</t>
    </r>
  </si>
  <si>
    <r>
      <rPr>
        <b/>
        <sz val="12"/>
        <color rgb="FF0000FF"/>
        <rFont val="Times New Roman"/>
      </rPr>
      <t>Unit/</t>
    </r>
    <r>
      <rPr>
        <i/>
        <sz val="12"/>
        <color rgb="FF0000FF"/>
        <rFont val="Times New Roman"/>
      </rPr>
      <t>Units</t>
    </r>
  </si>
  <si>
    <r>
      <rPr>
        <b/>
        <sz val="12"/>
        <color rgb="FF0000FF"/>
        <rFont val="Times New Roman"/>
      </rPr>
      <t xml:space="preserve">Kereta / </t>
    </r>
    <r>
      <rPr>
        <i/>
        <sz val="12"/>
        <color rgb="FF0000FF"/>
        <rFont val="Times New Roman"/>
      </rPr>
      <t>Coach</t>
    </r>
  </si>
  <si>
    <r>
      <rPr>
        <b/>
        <sz val="12"/>
        <color rgb="FF0000FF"/>
        <rFont val="Times New Roman"/>
      </rPr>
      <t>Kereta dengan Penggerak Sendiri</t>
    </r>
    <r>
      <rPr>
        <sz val="12"/>
        <color rgb="FF0000FF"/>
        <rFont val="Times New Roman"/>
      </rPr>
      <t xml:space="preserve"> / </t>
    </r>
    <r>
      <rPr>
        <i/>
        <sz val="12"/>
        <color rgb="FF0000FF"/>
        <rFont val="Times New Roman"/>
      </rPr>
      <t>Rail Cars</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</si>
  <si>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</si>
  <si>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</si>
  <si>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</si>
  <si>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</si>
  <si>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Kereta yang ditarik lokomotif /</t>
    </r>
    <r>
      <rPr>
        <sz val="12"/>
        <color rgb="FF0000FF"/>
        <rFont val="Times New Roman"/>
      </rPr>
      <t xml:space="preserve"> Passenger Cars</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</si>
  <si>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</si>
  <si>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</si>
  <si>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</si>
  <si>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</si>
  <si>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Jumlah Kereta </t>
    </r>
    <r>
      <rPr>
        <sz val="12"/>
        <color rgb="FF0000FF"/>
        <rFont val="Times New Roman"/>
      </rPr>
      <t xml:space="preserve">/ </t>
    </r>
    <r>
      <rPr>
        <i/>
        <sz val="12"/>
        <color rgb="FF0000FF"/>
        <rFont val="Times New Roman"/>
      </rPr>
      <t>Total of Coach</t>
    </r>
  </si>
  <si>
    <r>
      <rPr>
        <b/>
        <sz val="12"/>
        <color rgb="FF0000FF"/>
        <rFont val="Times New Roman"/>
      </rPr>
      <t>Unit/</t>
    </r>
    <r>
      <rPr>
        <i/>
        <sz val="12"/>
        <color rgb="FF0000FF"/>
        <rFont val="Times New Roman"/>
      </rPr>
      <t>Units</t>
    </r>
  </si>
  <si>
    <r>
      <rPr>
        <b/>
        <sz val="12"/>
        <color rgb="FF0000FF"/>
        <rFont val="Times New Roman"/>
      </rPr>
      <t xml:space="preserve">Gerbong/ </t>
    </r>
    <r>
      <rPr>
        <i/>
        <sz val="12"/>
        <color rgb="FF0000FF"/>
        <rFont val="Times New Roman"/>
      </rPr>
      <t>Wagon</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</si>
  <si>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</si>
  <si>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</si>
  <si>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</si>
  <si>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</si>
  <si>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Jumlah Gerbong</t>
    </r>
    <r>
      <rPr>
        <sz val="12"/>
        <color rgb="FF0000FF"/>
        <rFont val="Times New Roman"/>
      </rPr>
      <t xml:space="preserve"> / </t>
    </r>
    <r>
      <rPr>
        <i/>
        <sz val="12"/>
        <color rgb="FF0000FF"/>
        <rFont val="Times New Roman"/>
      </rPr>
      <t>Total of Wagon</t>
    </r>
  </si>
  <si>
    <r>
      <rPr>
        <b/>
        <sz val="12"/>
        <color rgb="FF0000FF"/>
        <rFont val="Times New Roman"/>
      </rPr>
      <t>Unit/</t>
    </r>
    <r>
      <rPr>
        <i/>
        <sz val="12"/>
        <color rgb="FF0000FF"/>
        <rFont val="Times New Roman"/>
      </rPr>
      <t>Units</t>
    </r>
  </si>
  <si>
    <r>
      <rPr>
        <b/>
        <sz val="12"/>
        <color rgb="FF0000FF"/>
        <rFont val="Times New Roman"/>
      </rPr>
      <t xml:space="preserve">Peralatan Khusus / </t>
    </r>
    <r>
      <rPr>
        <b/>
        <i/>
        <sz val="12"/>
        <color rgb="FF0000FF"/>
        <rFont val="Times New Roman"/>
      </rPr>
      <t>Special Purposed Cars</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</si>
  <si>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</si>
  <si>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</si>
  <si>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</si>
  <si>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</si>
  <si>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Sulawesi</t>
    </r>
    <r>
      <rPr>
        <sz val="12"/>
        <color rgb="FF0000FF"/>
        <rFont val="Times New Roman"/>
      </rPr>
      <t xml:space="preserve"> / </t>
    </r>
    <r>
      <rPr>
        <i/>
        <sz val="12"/>
        <color rgb="FF0000FF"/>
        <rFont val="Times New Roman"/>
      </rPr>
      <t>Sulawesi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</si>
  <si>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</si>
  <si>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</si>
  <si>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</si>
  <si>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</si>
  <si>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</si>
  <si>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Sulawesi</t>
    </r>
    <r>
      <rPr>
        <sz val="12"/>
        <color rgb="FF0000FF"/>
        <rFont val="Times New Roman"/>
      </rPr>
      <t xml:space="preserve"> / </t>
    </r>
    <r>
      <rPr>
        <i/>
        <sz val="12"/>
        <color rgb="FF0000FF"/>
        <rFont val="Times New Roman"/>
      </rPr>
      <t>Sulawesi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</si>
  <si>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</si>
  <si>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Jumlah Peralatan Khusus</t>
    </r>
    <r>
      <rPr>
        <sz val="12"/>
        <color rgb="FF0000FF"/>
        <rFont val="Times New Roman"/>
      </rPr>
      <t xml:space="preserve"> / </t>
    </r>
    <r>
      <rPr>
        <i/>
        <sz val="12"/>
        <color rgb="FF0000FF"/>
        <rFont val="Times New Roman"/>
      </rPr>
      <t>Total of  Special Purposed Cars</t>
    </r>
  </si>
  <si>
    <r>
      <rPr>
        <b/>
        <sz val="12"/>
        <color rgb="FF0000FF"/>
        <rFont val="Times New Roman"/>
      </rPr>
      <t>Unit/</t>
    </r>
    <r>
      <rPr>
        <i/>
        <sz val="12"/>
        <color rgb="FF0000FF"/>
        <rFont val="Times New Roman"/>
      </rPr>
      <t>Units</t>
    </r>
  </si>
  <si>
    <r>
      <rPr>
        <b/>
        <sz val="12"/>
        <color rgb="FF0000FF"/>
        <rFont val="Times New Roman"/>
      </rPr>
      <t xml:space="preserve">Jumlah Kereta Api Kecepatan Normal / </t>
    </r>
    <r>
      <rPr>
        <i/>
        <sz val="12"/>
        <color rgb="FF0000FF"/>
        <rFont val="Times New Roman"/>
      </rPr>
      <t>Total of Normal Speed Railway Rolling Stock</t>
    </r>
  </si>
  <si>
    <r>
      <rPr>
        <b/>
        <sz val="12"/>
        <color rgb="FF0000FF"/>
        <rFont val="Times New Roman"/>
      </rPr>
      <t>Unit/</t>
    </r>
    <r>
      <rPr>
        <b/>
        <i/>
        <sz val="12"/>
        <color rgb="FF0000FF"/>
        <rFont val="Times New Roman"/>
      </rPr>
      <t>Units</t>
    </r>
  </si>
  <si>
    <r>
      <rPr>
        <b/>
        <sz val="12"/>
        <color rgb="FF0000FF"/>
        <rFont val="Times New Roman"/>
      </rPr>
      <t xml:space="preserve">Kereta Api Kecepatan Tinggi / </t>
    </r>
    <r>
      <rPr>
        <i/>
        <sz val="12"/>
        <color rgb="FF0000FF"/>
        <rFont val="Times New Roman"/>
      </rPr>
      <t>High Speed Train</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</si>
  <si>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</si>
  <si>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</si>
  <si>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</si>
  <si>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</si>
  <si>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Jumlah Kereta Api Kecepatan Tinggi /</t>
    </r>
    <r>
      <rPr>
        <b/>
        <i/>
        <sz val="12"/>
        <color rgb="FF0000FF"/>
        <rFont val="Times New Roman"/>
      </rPr>
      <t xml:space="preserve"> </t>
    </r>
    <r>
      <rPr>
        <i/>
        <sz val="12"/>
        <color rgb="FF0000FF"/>
        <rFont val="Times New Roman"/>
      </rPr>
      <t>Total of High Speed Train</t>
    </r>
  </si>
  <si>
    <r>
      <rPr>
        <b/>
        <sz val="12"/>
        <color rgb="FF0000FF"/>
        <rFont val="Times New Roman"/>
      </rPr>
      <t>Unit/</t>
    </r>
    <r>
      <rPr>
        <i/>
        <sz val="12"/>
        <color rgb="FF0000FF"/>
        <rFont val="Times New Roman"/>
      </rPr>
      <t>Units</t>
    </r>
  </si>
  <si>
    <r>
      <rPr>
        <b/>
        <sz val="12"/>
        <color rgb="FF0000FF"/>
        <rFont val="Times New Roman"/>
      </rPr>
      <t>Kereta Api Monorel /</t>
    </r>
    <r>
      <rPr>
        <b/>
        <i/>
        <sz val="12"/>
        <color rgb="FF0000FF"/>
        <rFont val="Times New Roman"/>
      </rPr>
      <t xml:space="preserve"> </t>
    </r>
    <r>
      <rPr>
        <i/>
        <sz val="12"/>
        <color rgb="FF0000FF"/>
        <rFont val="Times New Roman"/>
      </rPr>
      <t>Monorail</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</si>
  <si>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</si>
  <si>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</si>
  <si>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</si>
  <si>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</si>
  <si>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Jumlah Kereta Api Monorel / </t>
    </r>
    <r>
      <rPr>
        <i/>
        <sz val="12"/>
        <color rgb="FF0000FF"/>
        <rFont val="Times New Roman"/>
      </rPr>
      <t>Total of Monorail</t>
    </r>
  </si>
  <si>
    <r>
      <rPr>
        <b/>
        <sz val="12"/>
        <color rgb="FF0000FF"/>
        <rFont val="Times New Roman"/>
      </rPr>
      <t>Unit/</t>
    </r>
    <r>
      <rPr>
        <i/>
        <sz val="12"/>
        <color rgb="FF0000FF"/>
        <rFont val="Times New Roman"/>
      </rPr>
      <t>Units</t>
    </r>
  </si>
  <si>
    <r>
      <rPr>
        <b/>
        <sz val="12"/>
        <color rgb="FF0000FF"/>
        <rFont val="Times New Roman"/>
      </rPr>
      <t xml:space="preserve">Kereta Api Motor Induksi Linier / </t>
    </r>
    <r>
      <rPr>
        <i/>
        <sz val="12"/>
        <color rgb="FF0000FF"/>
        <rFont val="Times New Roman"/>
      </rPr>
      <t>Linear Induction Motor Train</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</si>
  <si>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</si>
  <si>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</si>
  <si>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</si>
  <si>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</si>
  <si>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Jumlah Kereta Api Motor Induksi Linier / </t>
    </r>
    <r>
      <rPr>
        <i/>
        <sz val="12"/>
        <color rgb="FF0000FF"/>
        <rFont val="Times New Roman"/>
      </rPr>
      <t>Total of Linear Induction Motor Train</t>
    </r>
  </si>
  <si>
    <r>
      <rPr>
        <b/>
        <sz val="12"/>
        <color rgb="FF0000FF"/>
        <rFont val="Times New Roman"/>
      </rPr>
      <t>Unit/</t>
    </r>
    <r>
      <rPr>
        <i/>
        <sz val="12"/>
        <color rgb="FF0000FF"/>
        <rFont val="Times New Roman"/>
      </rPr>
      <t>Units</t>
    </r>
  </si>
  <si>
    <r>
      <rPr>
        <b/>
        <sz val="12"/>
        <color rgb="FF0000FF"/>
        <rFont val="Times New Roman"/>
      </rPr>
      <t>Kereta Api Gerak Udara /</t>
    </r>
    <r>
      <rPr>
        <b/>
        <i/>
        <sz val="12"/>
        <color rgb="FF0000FF"/>
        <rFont val="Times New Roman"/>
      </rPr>
      <t xml:space="preserve"> </t>
    </r>
    <r>
      <rPr>
        <i/>
        <sz val="12"/>
        <color rgb="FF0000FF"/>
        <rFont val="Times New Roman"/>
      </rPr>
      <t>Aeromovel</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</si>
  <si>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</si>
  <si>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</si>
  <si>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</si>
  <si>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</si>
  <si>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Jumlah Kereta Api Gerak Udara / </t>
    </r>
    <r>
      <rPr>
        <i/>
        <sz val="12"/>
        <color rgb="FF0000FF"/>
        <rFont val="Times New Roman"/>
      </rPr>
      <t>Total of Aeromovel</t>
    </r>
  </si>
  <si>
    <r>
      <rPr>
        <b/>
        <sz val="12"/>
        <color rgb="FF0000FF"/>
        <rFont val="Times New Roman"/>
      </rPr>
      <t>Unit/</t>
    </r>
    <r>
      <rPr>
        <i/>
        <sz val="12"/>
        <color rgb="FF0000FF"/>
        <rFont val="Times New Roman"/>
      </rPr>
      <t>Units</t>
    </r>
  </si>
  <si>
    <r>
      <rPr>
        <b/>
        <sz val="12"/>
        <color rgb="FF0000FF"/>
        <rFont val="Times New Roman"/>
      </rPr>
      <t xml:space="preserve">Kereta Api Levitasi Magnetik / </t>
    </r>
    <r>
      <rPr>
        <i/>
        <sz val="12"/>
        <color rgb="FF0000FF"/>
        <rFont val="Times New Roman"/>
      </rPr>
      <t>Magnetic Levitation Train</t>
    </r>
  </si>
  <si>
    <r>
      <rPr>
        <b/>
        <sz val="12"/>
        <color rgb="FF0000FF"/>
        <rFont val="Times New Roman"/>
      </rPr>
      <t xml:space="preserve">Wilayah Jawa </t>
    </r>
    <r>
      <rPr>
        <sz val="12"/>
        <color rgb="FF0000FF"/>
        <rFont val="Times New Roman"/>
      </rPr>
      <t>/</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</si>
  <si>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</si>
  <si>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</si>
  <si>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</si>
  <si>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Jumlah Kereta Api Levitasi Magnetik /</t>
    </r>
    <r>
      <rPr>
        <sz val="12"/>
        <color rgb="FF0000FF"/>
        <rFont val="Times New Roman"/>
      </rPr>
      <t xml:space="preserve"> </t>
    </r>
    <r>
      <rPr>
        <i/>
        <sz val="12"/>
        <color rgb="FF0000FF"/>
        <rFont val="Times New Roman"/>
      </rPr>
      <t>Total of Magnetic Levitation Train</t>
    </r>
  </si>
  <si>
    <r>
      <rPr>
        <b/>
        <sz val="12"/>
        <color rgb="FF0000FF"/>
        <rFont val="Times New Roman"/>
      </rPr>
      <t>Unit/</t>
    </r>
    <r>
      <rPr>
        <i/>
        <sz val="12"/>
        <color rgb="FF0000FF"/>
        <rFont val="Times New Roman"/>
      </rPr>
      <t>Units</t>
    </r>
  </si>
  <si>
    <r>
      <rPr>
        <b/>
        <sz val="12"/>
        <color rgb="FF0000FF"/>
        <rFont val="Times New Roman"/>
      </rPr>
      <t xml:space="preserve">Trem / </t>
    </r>
    <r>
      <rPr>
        <i/>
        <sz val="12"/>
        <color rgb="FF0000FF"/>
        <rFont val="Times New Roman"/>
      </rPr>
      <t>Tram</t>
    </r>
  </si>
  <si>
    <r>
      <rPr>
        <b/>
        <sz val="12"/>
        <color rgb="FF0000FF"/>
        <rFont val="Times New Roman"/>
      </rPr>
      <t>Wilayah Jawa</t>
    </r>
    <r>
      <rPr>
        <sz val="12"/>
        <color rgb="FF0000FF"/>
        <rFont val="Times New Roman"/>
      </rPr>
      <t xml:space="preserve"> /</t>
    </r>
    <r>
      <rPr>
        <i/>
        <sz val="12"/>
        <color rgb="FF0000FF"/>
        <rFont val="Times New Roman"/>
      </rPr>
      <t xml:space="preserve"> 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</si>
  <si>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</si>
  <si>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Sumatera</t>
    </r>
    <r>
      <rPr>
        <sz val="12"/>
        <color rgb="FF0000FF"/>
        <rFont val="Times New Roman"/>
      </rPr>
      <t xml:space="preserve"> / </t>
    </r>
    <r>
      <rPr>
        <i/>
        <sz val="12"/>
        <color rgb="FF0000FF"/>
        <rFont val="Times New Roman"/>
      </rPr>
      <t>Sumatera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</si>
  <si>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</si>
  <si>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Jumlah Trem / </t>
    </r>
    <r>
      <rPr>
        <i/>
        <sz val="12"/>
        <color rgb="FF0000FF"/>
        <rFont val="Times New Roman"/>
      </rPr>
      <t>Total of Tram</t>
    </r>
  </si>
  <si>
    <r>
      <rPr>
        <b/>
        <sz val="12"/>
        <color rgb="FF0000FF"/>
        <rFont val="Times New Roman"/>
      </rPr>
      <t>Unit/</t>
    </r>
    <r>
      <rPr>
        <i/>
        <sz val="12"/>
        <color rgb="FF0000FF"/>
        <rFont val="Times New Roman"/>
      </rPr>
      <t>Units</t>
    </r>
  </si>
  <si>
    <r>
      <rPr>
        <b/>
        <sz val="12"/>
        <color rgb="FF0000FF"/>
        <rFont val="Times New Roman"/>
      </rPr>
      <t xml:space="preserve">Kereta Api Gantung / </t>
    </r>
    <r>
      <rPr>
        <i/>
        <sz val="12"/>
        <color rgb="FF0000FF"/>
        <rFont val="Times New Roman"/>
      </rPr>
      <t>Ropeway</t>
    </r>
  </si>
  <si>
    <r>
      <rPr>
        <b/>
        <sz val="12"/>
        <color rgb="FF0000FF"/>
        <rFont val="Times New Roman"/>
      </rPr>
      <t>Wilayah Jawa</t>
    </r>
    <r>
      <rPr>
        <sz val="12"/>
        <color rgb="FF0000FF"/>
        <rFont val="Times New Roman"/>
      </rPr>
      <t xml:space="preserve"> / </t>
    </r>
    <r>
      <rPr>
        <i/>
        <sz val="12"/>
        <color rgb="FF0000FF"/>
        <rFont val="Times New Roman"/>
      </rPr>
      <t>Java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</si>
  <si>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</si>
  <si>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Wilayah Kalimantan </t>
    </r>
    <r>
      <rPr>
        <sz val="12"/>
        <color rgb="FF0000FF"/>
        <rFont val="Times New Roman"/>
      </rPr>
      <t xml:space="preserve">/ </t>
    </r>
    <r>
      <rPr>
        <i/>
        <sz val="12"/>
        <color rgb="FF0000FF"/>
        <rFont val="Times New Roman"/>
      </rPr>
      <t>Kalimantan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</si>
  <si>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</si>
  <si>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Wilayah Papua</t>
    </r>
    <r>
      <rPr>
        <sz val="12"/>
        <color rgb="FF0000FF"/>
        <rFont val="Times New Roman"/>
      </rPr>
      <t xml:space="preserve"> / </t>
    </r>
    <r>
      <rPr>
        <i/>
        <sz val="12"/>
        <color rgb="FF0000FF"/>
        <rFont val="Times New Roman"/>
      </rPr>
      <t>Papua Region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</si>
  <si>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</si>
  <si>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Jumlah Kereta Api Gantung / </t>
    </r>
    <r>
      <rPr>
        <i/>
        <sz val="12"/>
        <color rgb="FF0000FF"/>
        <rFont val="Times New Roman"/>
      </rPr>
      <t>Total of Ropeway</t>
    </r>
  </si>
  <si>
    <r>
      <rPr>
        <b/>
        <sz val="12"/>
        <color rgb="FF0000FF"/>
        <rFont val="Times New Roman"/>
      </rPr>
      <t>Unit/</t>
    </r>
    <r>
      <rPr>
        <i/>
        <sz val="12"/>
        <color rgb="FF0000FF"/>
        <rFont val="Times New Roman"/>
      </rPr>
      <t>Units</t>
    </r>
  </si>
  <si>
    <r>
      <rPr>
        <b/>
        <sz val="12"/>
        <color rgb="FF0000FF"/>
        <rFont val="Times New Roman"/>
      </rPr>
      <t xml:space="preserve">Jumlah Armada Kereta Api/ </t>
    </r>
    <r>
      <rPr>
        <i/>
        <sz val="12"/>
        <color rgb="FF0000FF"/>
        <rFont val="Times New Roman"/>
      </rPr>
      <t>Total of Railways</t>
    </r>
  </si>
  <si>
    <r>
      <rPr>
        <b/>
        <sz val="12"/>
        <color rgb="FF0000FF"/>
        <rFont val="Times New Roman"/>
      </rPr>
      <t>Unit/</t>
    </r>
    <r>
      <rPr>
        <i/>
        <sz val="12"/>
        <color rgb="FF0000FF"/>
        <rFont val="Times New Roman"/>
      </rPr>
      <t>Units</t>
    </r>
  </si>
  <si>
    <r>
      <rPr>
        <sz val="12"/>
        <color rgb="FF000000"/>
        <rFont val="Times New Roman"/>
      </rPr>
      <t xml:space="preserve">Sumber data / </t>
    </r>
    <r>
      <rPr>
        <i/>
        <sz val="12"/>
        <color rgb="FF000000"/>
        <rFont val="Times New Roman"/>
      </rPr>
      <t xml:space="preserve">Data sources : </t>
    </r>
  </si>
  <si>
    <r>
      <rPr>
        <sz val="12"/>
        <color theme="1"/>
        <rFont val="Times New Roman"/>
      </rPr>
      <t xml:space="preserve">1. Data Aset dan Fasilitas Sarana PT. KAI (Persero) Tahun 2022/ </t>
    </r>
    <r>
      <rPr>
        <i/>
        <sz val="12"/>
        <color theme="1"/>
        <rFont val="Times New Roman"/>
      </rPr>
      <t>Asset and Rolling Stock Data of Facility PT. KAI (Persero) Year 2022;</t>
    </r>
  </si>
  <si>
    <r>
      <rPr>
        <sz val="12"/>
        <color theme="1"/>
        <rFont val="Times New Roman"/>
      </rPr>
      <t xml:space="preserve">2. Data Penomoran Sarana di Direktorat Sarana Perkeretaapian, Direktorat Jenderal Perkeretaapian / </t>
    </r>
    <r>
      <rPr>
        <i/>
        <sz val="12"/>
        <color theme="1"/>
        <rFont val="Times New Roman"/>
      </rPr>
      <t>Rolling Stock Identity Data in Directorate of Rolling Stock, Directorate of Railway;</t>
    </r>
  </si>
  <si>
    <r>
      <rPr>
        <sz val="12"/>
        <color theme="0"/>
        <rFont val="Times New Roman"/>
      </rPr>
      <t xml:space="preserve">- Pada Tahun 2013 Gerbong meningkat dikarenakan adanya pengadaan gerbong baru dari PT. KAI (persero) / </t>
    </r>
    <r>
      <rPr>
        <i/>
        <sz val="12"/>
        <color theme="0"/>
        <rFont val="Times New Roman"/>
      </rPr>
      <t>in 2013 there was increasing in the number of wagon due to new wagon procurement by PT. KAI (persero)</t>
    </r>
  </si>
  <si>
    <r>
      <rPr>
        <b/>
        <sz val="12"/>
        <color theme="1"/>
        <rFont val="Times New Roman"/>
      </rPr>
      <t>Tabel/</t>
    </r>
    <r>
      <rPr>
        <sz val="12"/>
        <color theme="1"/>
        <rFont val="Times New Roman"/>
      </rPr>
      <t xml:space="preserve"> </t>
    </r>
    <r>
      <rPr>
        <i/>
        <sz val="12"/>
        <color theme="1"/>
        <rFont val="Times New Roman"/>
      </rPr>
      <t>Table</t>
    </r>
    <r>
      <rPr>
        <sz val="12"/>
        <color theme="1"/>
        <rFont val="Times New Roman"/>
      </rPr>
      <t xml:space="preserve">  </t>
    </r>
    <r>
      <rPr>
        <b/>
        <sz val="12"/>
        <color theme="1"/>
        <rFont val="Times New Roman"/>
      </rPr>
      <t>A.4.3.02</t>
    </r>
  </si>
  <si>
    <r>
      <rPr>
        <b/>
        <sz val="12"/>
        <color rgb="FF0000FF"/>
        <rFont val="Times New Roman"/>
      </rPr>
      <t>Pengadaan KRD / KRL/ KRDE</t>
    </r>
    <r>
      <rPr>
        <sz val="12"/>
        <color rgb="FF0000FF"/>
        <rFont val="Times New Roman"/>
      </rPr>
      <t xml:space="preserve">
</t>
    </r>
    <r>
      <rPr>
        <i/>
        <sz val="12"/>
        <color rgb="FF0000FF"/>
        <rFont val="Times New Roman"/>
      </rPr>
      <t>Procurement of Diesel Rail Cars / EMU/ Diesel Electric Rail Cars</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</si>
  <si>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</si>
  <si>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Pengadaan Kereta</t>
    </r>
    <r>
      <rPr>
        <sz val="12"/>
        <color rgb="FF0000FF"/>
        <rFont val="Times New Roman"/>
      </rPr>
      <t xml:space="preserve">
</t>
    </r>
    <r>
      <rPr>
        <i/>
        <sz val="12"/>
        <color rgb="FF0000FF"/>
        <rFont val="Times New Roman"/>
      </rPr>
      <t>Procurement of Coach</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</si>
  <si>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</si>
  <si>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Pengadaan Gerbong</t>
    </r>
    <r>
      <rPr>
        <sz val="12"/>
        <color rgb="FF0000FF"/>
        <rFont val="Times New Roman"/>
      </rPr>
      <t xml:space="preserve">
</t>
    </r>
    <r>
      <rPr>
        <i/>
        <sz val="12"/>
        <color rgb="FF0000FF"/>
        <rFont val="Times New Roman"/>
      </rPr>
      <t>Procurement of Wagon</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</si>
  <si>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</si>
  <si>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Pengadaan Peralatan Khusus</t>
    </r>
    <r>
      <rPr>
        <sz val="12"/>
        <color rgb="FF0000FF"/>
        <rFont val="Times New Roman"/>
      </rPr>
      <t xml:space="preserve">
</t>
    </r>
    <r>
      <rPr>
        <i/>
        <sz val="12"/>
        <color rgb="FF0000FF"/>
        <rFont val="Times New Roman"/>
      </rPr>
      <t>Procurement of Special Purposed Cars</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</si>
  <si>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</si>
  <si>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Jumlah Total Pengadaan/</t>
    </r>
    <r>
      <rPr>
        <i/>
        <sz val="12"/>
        <color rgb="FF0000FF"/>
        <rFont val="Times New Roman"/>
      </rPr>
      <t xml:space="preserve"> Total of Procurement</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</si>
  <si>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</si>
  <si>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Rehabilitasi KRD / KRL/ KRDE
</t>
    </r>
    <r>
      <rPr>
        <b/>
        <i/>
        <sz val="12"/>
        <color rgb="FF0000FF"/>
        <rFont val="Times New Roman"/>
      </rPr>
      <t>Rehabilitation of Diesel Rail Cars / EMU/ Diesel Electric Rail Cars</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</si>
  <si>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</si>
  <si>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Rehabilitasi Kereta
</t>
    </r>
    <r>
      <rPr>
        <b/>
        <i/>
        <sz val="12"/>
        <color rgb="FF0000FF"/>
        <rFont val="Times New Roman"/>
      </rPr>
      <t>Rehabilitation of Coach</t>
    </r>
  </si>
  <si>
    <r>
      <rPr>
        <b/>
        <sz val="12"/>
        <color rgb="FF0000FF"/>
        <rFont val="Times New Roman"/>
      </rPr>
      <t>Unit/</t>
    </r>
    <r>
      <rPr>
        <sz val="12"/>
        <color rgb="FF0000FF"/>
        <rFont val="Times New Roman"/>
      </rPr>
      <t xml:space="preserve"> </t>
    </r>
    <r>
      <rPr>
        <i/>
        <sz val="12"/>
        <color rgb="FF0000FF"/>
        <rFont val="Times New Roman"/>
      </rPr>
      <t>Units</t>
    </r>
  </si>
  <si>
    <r>
      <rPr>
        <b/>
        <sz val="12"/>
        <color rgb="FF0000FF"/>
        <rFont val="Times New Roman"/>
      </rPr>
      <t xml:space="preserve">Jumlah Rehabilitasi / </t>
    </r>
    <r>
      <rPr>
        <i/>
        <sz val="12"/>
        <color rgb="FF0000FF"/>
        <rFont val="Times New Roman"/>
      </rPr>
      <t>Totalof Rehabilitation</t>
    </r>
  </si>
  <si>
    <r>
      <rPr>
        <b/>
        <sz val="12"/>
        <color rgb="FF0000FF"/>
        <rFont val="Times New Roman"/>
      </rPr>
      <t>Unit/</t>
    </r>
    <r>
      <rPr>
        <sz val="12"/>
        <color rgb="FF0000FF"/>
        <rFont val="Times New Roman"/>
      </rPr>
      <t xml:space="preserve"> </t>
    </r>
    <r>
      <rPr>
        <i/>
        <sz val="12"/>
        <color rgb="FF0000FF"/>
        <rFont val="Times New Roman"/>
      </rPr>
      <t>Units</t>
    </r>
  </si>
  <si>
    <r>
      <rPr>
        <sz val="12"/>
        <color theme="1"/>
        <rFont val="Times New Roman"/>
      </rPr>
      <t xml:space="preserve">Sumber/ </t>
    </r>
    <r>
      <rPr>
        <i/>
        <sz val="12"/>
        <color theme="1"/>
        <rFont val="Times New Roman"/>
      </rPr>
      <t xml:space="preserve">Source : </t>
    </r>
    <r>
      <rPr>
        <sz val="12"/>
        <color theme="1"/>
        <rFont val="Times New Roman"/>
      </rPr>
      <t>Direktorat Sarana Perkeretaapian, Direktorat Jenderal Perkeretaapian, 2022</t>
    </r>
    <r>
      <rPr>
        <i/>
        <sz val="12"/>
        <color theme="1"/>
        <rFont val="Times New Roman"/>
      </rPr>
      <t>/ Directorate of Rolling Stock, 2022</t>
    </r>
    <r>
      <rPr>
        <sz val="12"/>
        <color theme="1"/>
        <rFont val="Times New Roman"/>
      </rPr>
      <t xml:space="preserve"> (diolah kembali</t>
    </r>
    <r>
      <rPr>
        <i/>
        <sz val="12"/>
        <color theme="1"/>
        <rFont val="Times New Roman"/>
      </rPr>
      <t xml:space="preserve"> / recompiled) </t>
    </r>
  </si>
  <si>
    <r>
      <rPr>
        <b/>
        <sz val="12"/>
        <color theme="0"/>
        <rFont val="Times New Roman"/>
      </rPr>
      <t xml:space="preserve">Catatan  / </t>
    </r>
    <r>
      <rPr>
        <b/>
        <i/>
        <sz val="12"/>
        <color theme="0"/>
        <rFont val="Times New Roman"/>
      </rPr>
      <t xml:space="preserve">Note </t>
    </r>
  </si>
  <si>
    <r>
      <rPr>
        <sz val="12"/>
        <color theme="0"/>
        <rFont val="Times New Roman"/>
      </rPr>
      <t>: Pada tahun 2013 Pengadaan sarana menurun karena sesuai dengan regulasi yang ada (UU 23 Tahun 2007) kewenangan pemerintah diperuntukkan hanya untuk K3 (Kereta/ KRD/ KRL/KRDE ) /</t>
    </r>
    <r>
      <rPr>
        <i/>
        <sz val="12"/>
        <color theme="0"/>
        <rFont val="Times New Roman"/>
      </rPr>
      <t xml:space="preserve"> Procurement of rollingstock in 2013 decreased due to the corresponding existing regulatory authority reserved only for 
economic train</t>
    </r>
  </si>
  <si>
    <r>
      <rPr>
        <b/>
        <sz val="12"/>
        <color theme="1"/>
        <rFont val="Times New Roman"/>
      </rPr>
      <t>Tabel/</t>
    </r>
    <r>
      <rPr>
        <sz val="12"/>
        <color theme="1"/>
        <rFont val="Times New Roman"/>
      </rPr>
      <t xml:space="preserve"> </t>
    </r>
    <r>
      <rPr>
        <i/>
        <sz val="12"/>
        <color theme="1"/>
        <rFont val="Times New Roman"/>
      </rPr>
      <t>Table</t>
    </r>
    <r>
      <rPr>
        <sz val="12"/>
        <color theme="1"/>
        <rFont val="Times New Roman"/>
      </rPr>
      <t xml:space="preserve">  </t>
    </r>
    <r>
      <rPr>
        <b/>
        <sz val="12"/>
        <color theme="1"/>
        <rFont val="Times New Roman"/>
      </rPr>
      <t>A.4.3.03</t>
    </r>
  </si>
  <si>
    <t>Tahun 2018</t>
  </si>
  <si>
    <t>Tahun 2019</t>
  </si>
  <si>
    <t>Tahun 2020</t>
  </si>
  <si>
    <t>Tahun 2021</t>
  </si>
  <si>
    <t>Tahun 2022</t>
  </si>
  <si>
    <t xml:space="preserve">Catatan / Note : Data Sertifikasi Kelaikan Sarana Perkeretaapian ditampilkan secara kumulatif / Number of Rolling Stock Certification data is displayed cumulatively </t>
  </si>
  <si>
    <r>
      <rPr>
        <sz val="12"/>
        <color theme="1"/>
        <rFont val="Times New Roman"/>
      </rPr>
      <t xml:space="preserve">Sumber/ </t>
    </r>
    <r>
      <rPr>
        <i/>
        <sz val="12"/>
        <color theme="1"/>
        <rFont val="Times New Roman"/>
      </rPr>
      <t xml:space="preserve">Source : </t>
    </r>
    <r>
      <rPr>
        <sz val="12"/>
        <color theme="1"/>
        <rFont val="Times New Roman"/>
      </rPr>
      <t>Direktorat Sarana Perkeretaapian, Direktorat Jenderal Perkeretaapian, 2022</t>
    </r>
    <r>
      <rPr>
        <i/>
        <sz val="12"/>
        <color theme="1"/>
        <rFont val="Times New Roman"/>
      </rPr>
      <t>/ Directorate of Rolling Stock, 2022</t>
    </r>
    <r>
      <rPr>
        <sz val="12"/>
        <color theme="1"/>
        <rFont val="Times New Roman"/>
      </rPr>
      <t xml:space="preserve"> (diolah kembali</t>
    </r>
    <r>
      <rPr>
        <i/>
        <sz val="12"/>
        <color theme="1"/>
        <rFont val="Times New Roman"/>
      </rPr>
      <t xml:space="preserve"> / recompiled) </t>
    </r>
  </si>
  <si>
    <t>DATA ASET MILIK NEGARA</t>
  </si>
  <si>
    <t>DIREKTORAT SARANA PEKERETAAPIAN</t>
  </si>
  <si>
    <t>DITJEN PERKERETAAPIAN KEMENTERIAN PERHUBUNGAN</t>
  </si>
  <si>
    <t>Jenis Aset</t>
  </si>
  <si>
    <t>Tahun Pengadaan</t>
  </si>
  <si>
    <t>Lokasi Penempatan</t>
  </si>
  <si>
    <t>Sumber Pengadaan</t>
  </si>
  <si>
    <t>TMT</t>
  </si>
  <si>
    <t>Keterangan</t>
  </si>
  <si>
    <t>LOKOMOTIF</t>
  </si>
  <si>
    <t>1.1 Diesel Hidrolik</t>
  </si>
  <si>
    <t xml:space="preserve">      1.1.1 CC 300 12 01</t>
  </si>
  <si>
    <t>2010-2011</t>
  </si>
  <si>
    <t>PT. INKA Madiun</t>
  </si>
  <si>
    <t>Satker Pengembangan dan Peningkatan Sarana Perkeretaapian</t>
  </si>
  <si>
    <t xml:space="preserve">      1.1.2 CC 300 12 02</t>
  </si>
  <si>
    <t xml:space="preserve">      1.1.3 CC 300 12 03</t>
  </si>
  <si>
    <t xml:space="preserve">      1.1.4 CC 300 14 01</t>
  </si>
  <si>
    <t>2012-2013</t>
  </si>
  <si>
    <t>BTP Wil. Sumut</t>
  </si>
  <si>
    <t xml:space="preserve">      1.1.4 CC 300 14 02</t>
  </si>
  <si>
    <t>BTP Wil. Sumsel (Lampung)</t>
  </si>
  <si>
    <t>GERBONG</t>
  </si>
  <si>
    <t>2.1 Datar</t>
  </si>
  <si>
    <t xml:space="preserve">      2.1.1   GD 40 09 01 s.d 10</t>
  </si>
  <si>
    <t xml:space="preserve">      2.1.11 GD 40 12 01 s.d 10</t>
  </si>
  <si>
    <t xml:space="preserve">      2.1.21 GD 40 14 01 s.d 10</t>
  </si>
  <si>
    <t xml:space="preserve">      2.1.31 GD 40 16 01 s.d 10</t>
  </si>
  <si>
    <t xml:space="preserve">      2.1.41 GD 40 16 11 s.d 20</t>
  </si>
  <si>
    <t xml:space="preserve">      2.1.51 GD 40 14 01 s.d 8</t>
  </si>
  <si>
    <t>Gudang Prasarana Pekalongan</t>
  </si>
  <si>
    <t>Satker Prasarana Perkeretaapian</t>
  </si>
  <si>
    <t>2.2 Terbuka</t>
  </si>
  <si>
    <t xml:space="preserve">      2.2.1     GB 35 09 01 s.d 10</t>
  </si>
  <si>
    <t xml:space="preserve">      2.2.11   GB 35 12 01 s.d 10</t>
  </si>
  <si>
    <t xml:space="preserve">      2.2.21   GB 35 16 01 s.d 10</t>
  </si>
  <si>
    <t xml:space="preserve">      2.2.31   GB 35 16 11 s.d 20</t>
  </si>
  <si>
    <t>KERETA KHUSUS</t>
  </si>
  <si>
    <t>3.1 Kereta Inspeksi</t>
  </si>
  <si>
    <t xml:space="preserve">      3.1.1 SI 3 09 01</t>
  </si>
  <si>
    <t>Semeru</t>
  </si>
  <si>
    <t xml:space="preserve">      3.1.2 SI 3 11 01</t>
  </si>
  <si>
    <t>Kaldera Toba</t>
  </si>
  <si>
    <t xml:space="preserve">      3.1.3 SI 3 16 01</t>
  </si>
  <si>
    <t>2015-2016</t>
  </si>
  <si>
    <t>Merbabu</t>
  </si>
  <si>
    <t xml:space="preserve">      3.1.4 SI 3 16 02</t>
  </si>
  <si>
    <t xml:space="preserve">      3.1.5 </t>
  </si>
  <si>
    <t>Gudang Prasarana Jatibarang</t>
  </si>
  <si>
    <t>Kontrak Pembangunan Jalur Ganda Kereta Api Antara Cikampek – Cirebon Lintas Utara Jawa</t>
  </si>
  <si>
    <t>3.2 Kereta Ukur</t>
  </si>
  <si>
    <t xml:space="preserve">      3.2.1 SU 3 14 01</t>
  </si>
  <si>
    <t>Ceremai</t>
  </si>
  <si>
    <t>3.3 Kereta Kedinasan</t>
  </si>
  <si>
    <t xml:space="preserve">      3.3.1 SI 0 09 01</t>
  </si>
  <si>
    <t>Mahakam (Ka Kepresiden)</t>
  </si>
  <si>
    <t xml:space="preserve">      3.3.2 SI 0 09 02</t>
  </si>
  <si>
    <t>Kapuas</t>
  </si>
  <si>
    <t xml:space="preserve">      3.3.3 MP3 0 10 03</t>
  </si>
  <si>
    <t>Martapura</t>
  </si>
  <si>
    <t xml:space="preserve">      3.3.4 SI 0 11 01</t>
  </si>
  <si>
    <t>Barito</t>
  </si>
  <si>
    <t xml:space="preserve">      3.3.5 SI 0 11 02</t>
  </si>
  <si>
    <t>Kahayan</t>
  </si>
  <si>
    <t xml:space="preserve">      3.3.6 KI 0 16 01</t>
  </si>
  <si>
    <t>3.4 Kereta Penolong</t>
  </si>
  <si>
    <t xml:space="preserve">      3.4.1 SN 0 15 01</t>
  </si>
  <si>
    <t>Aceh</t>
  </si>
  <si>
    <t>PERALATAN KHUSUS</t>
  </si>
  <si>
    <t>4.1 TMC</t>
  </si>
  <si>
    <t xml:space="preserve">      4.1.1 SR 3 10 01</t>
  </si>
  <si>
    <t>Solo</t>
  </si>
  <si>
    <t xml:space="preserve">      4.1.2 SR 3 12 01</t>
  </si>
  <si>
    <t>Depok</t>
  </si>
  <si>
    <t xml:space="preserve">      4.1.3 SR 3 16 01</t>
  </si>
  <si>
    <t>Sulsel</t>
  </si>
  <si>
    <t>4.2 Crane</t>
  </si>
  <si>
    <t xml:space="preserve">      4.2.1.1 SC 3 05 01</t>
  </si>
  <si>
    <t>-@set = 1 crane, 1 kereta penolong dan 1 gerbong penolong</t>
  </si>
  <si>
    <t xml:space="preserve">      4.2.1.2 SN 0 08 01</t>
  </si>
  <si>
    <t xml:space="preserve">      4.2.1.3 NNKW 301001</t>
  </si>
  <si>
    <t xml:space="preserve">      4.2.2.1 SC 3 05 02</t>
  </si>
  <si>
    <t>Bandung</t>
  </si>
  <si>
    <t xml:space="preserve">      4.2.2.2 SN 0 08 02</t>
  </si>
  <si>
    <t>-Kirow</t>
  </si>
  <si>
    <t xml:space="preserve">      4.2.2.3 NNKW 301002</t>
  </si>
  <si>
    <t xml:space="preserve">      4.2.3 Seri No. FD 2724</t>
  </si>
  <si>
    <t>-TADANO/GR-120N-2</t>
  </si>
  <si>
    <t xml:space="preserve">      4.2.4 Seri No. FD 2713</t>
  </si>
  <si>
    <t>Gudang Prasarana Bangil</t>
  </si>
  <si>
    <t xml:space="preserve">      4.2.5 Seri No. FD 2728</t>
  </si>
  <si>
    <t>Gudang Prasarana Parung Panjang</t>
  </si>
  <si>
    <t xml:space="preserve">      4.2.6 Seri No. FD 2142</t>
  </si>
  <si>
    <t>4.3 Lori Inspeksi</t>
  </si>
  <si>
    <t xml:space="preserve">      4.3.1 SK 2 15 01</t>
  </si>
  <si>
    <t xml:space="preserve">      4.3.2 SK 2 15 02</t>
  </si>
  <si>
    <t>BTP Wil. Jatim</t>
  </si>
  <si>
    <t xml:space="preserve">      4.3.3 SK 2 15 03</t>
  </si>
  <si>
    <t>BTP Wil. Jateng</t>
  </si>
  <si>
    <t xml:space="preserve">      4.3.4 SK 2 15 04</t>
  </si>
  <si>
    <t xml:space="preserve">      4.3.5 SK 2 15 05</t>
  </si>
  <si>
    <t xml:space="preserve">BTP Wil. Sumsel </t>
  </si>
  <si>
    <t>4.4 Multi Tie Tamper</t>
  </si>
  <si>
    <t xml:space="preserve">      4.4.1 SR 3 14 01</t>
  </si>
  <si>
    <t>Stasiun Sentolo Daop 6 Yogyakarta</t>
  </si>
  <si>
    <t xml:space="preserve">      4.4.2 SR 3 14 02</t>
  </si>
  <si>
    <t xml:space="preserve">      4.4.3 SR 3 14 03</t>
  </si>
  <si>
    <t xml:space="preserve">      4.4.4 SR 3 14 04</t>
  </si>
  <si>
    <t xml:space="preserve">      4.4.5 SR 3 14 05</t>
  </si>
  <si>
    <t>Divre 1 Sumut</t>
  </si>
  <si>
    <t xml:space="preserve">      4.4.6 SR 3 14 06</t>
  </si>
  <si>
    <t>Stasiun Gedebage Daop 2 Bandung</t>
  </si>
  <si>
    <t xml:space="preserve">      4.4.7 SR 3 14 07</t>
  </si>
  <si>
    <t>4.5 Excavator</t>
  </si>
  <si>
    <t xml:space="preserve">      4.5.1 KGT-V4811</t>
  </si>
  <si>
    <t>-Geismar</t>
  </si>
  <si>
    <t xml:space="preserve">      4.5.2 KGT-V4811</t>
  </si>
  <si>
    <t>Gudang Prasarana Payakabung</t>
  </si>
  <si>
    <t xml:space="preserve">      4.5.3 V504FC</t>
  </si>
  <si>
    <t>-VAIA CAR</t>
  </si>
  <si>
    <t>4.6 Bridge Inspection Car</t>
  </si>
  <si>
    <t xml:space="preserve">      4.6.1 L26WAK41-00000</t>
  </si>
  <si>
    <t>-MOOG</t>
  </si>
  <si>
    <t>4.7 Road Working Vehicle Car</t>
  </si>
  <si>
    <t xml:space="preserve">      4.7.1 V2R510</t>
  </si>
  <si>
    <t>TOTAL</t>
  </si>
  <si>
    <t xml:space="preserve">Depo Depok </t>
  </si>
  <si>
    <t>2004 s.d 2007</t>
  </si>
  <si>
    <t>Satker Prasarana Jabotabek</t>
  </si>
  <si>
    <t>Dioperasikan oleh PT KCJ</t>
  </si>
  <si>
    <r>
      <rPr>
        <i/>
        <u/>
        <sz val="11"/>
        <color theme="1"/>
        <rFont val="Arial"/>
      </rPr>
      <t xml:space="preserve">Catatan </t>
    </r>
    <r>
      <rPr>
        <i/>
        <sz val="11"/>
        <color theme="1"/>
        <rFont val="Arial"/>
      </rPr>
      <t>: Posisi Per Bulan Desember 2016</t>
    </r>
  </si>
  <si>
    <t>I. 1 REKAP ARMADA LOKOMOTIF</t>
  </si>
  <si>
    <t>BULAN OKTOBER TAHUN 2016</t>
  </si>
  <si>
    <t>NO</t>
  </si>
  <si>
    <t>DAOP/DIPO</t>
  </si>
  <si>
    <t>JUMLAH JAWA</t>
  </si>
  <si>
    <t>DIVRE/DIPO</t>
  </si>
  <si>
    <t>JUMLAH SUMATERA</t>
  </si>
  <si>
    <t>KLASIFIKASI</t>
  </si>
  <si>
    <t>JENIS</t>
  </si>
  <si>
    <t>DAOP 1</t>
  </si>
  <si>
    <t>DAOP 2</t>
  </si>
  <si>
    <t>DAOP 3</t>
  </si>
  <si>
    <t>DAOP 4</t>
  </si>
  <si>
    <t>DAOP 5</t>
  </si>
  <si>
    <t>DAOP 6</t>
  </si>
  <si>
    <t>DAOP 7</t>
  </si>
  <si>
    <t>DAOP 8</t>
  </si>
  <si>
    <t>DAOP 9</t>
  </si>
  <si>
    <t>DIVRE 1</t>
  </si>
  <si>
    <t>DIVRE 2</t>
  </si>
  <si>
    <t>DIVRE 3</t>
  </si>
  <si>
    <t>DIVRE 4</t>
  </si>
  <si>
    <t>JNG</t>
  </si>
  <si>
    <t>THB</t>
  </si>
  <si>
    <t>BD</t>
  </si>
  <si>
    <t>CN</t>
  </si>
  <si>
    <t>SMC</t>
  </si>
  <si>
    <t>TG</t>
  </si>
  <si>
    <t>CU</t>
  </si>
  <si>
    <t>ABR</t>
  </si>
  <si>
    <t>PWT</t>
  </si>
  <si>
    <t>KTA</t>
  </si>
  <si>
    <t>CP</t>
  </si>
  <si>
    <t>YK</t>
  </si>
  <si>
    <t>SLO</t>
  </si>
  <si>
    <t>MN</t>
  </si>
  <si>
    <t>SBI</t>
  </si>
  <si>
    <t>SDT</t>
  </si>
  <si>
    <t>JR</t>
  </si>
  <si>
    <t>MDN</t>
  </si>
  <si>
    <t>PD</t>
  </si>
  <si>
    <t>KPT</t>
  </si>
  <si>
    <t>TNK</t>
  </si>
  <si>
    <t>DE</t>
  </si>
  <si>
    <t>CC 201</t>
  </si>
  <si>
    <t>CC 202</t>
  </si>
  <si>
    <t>CC 203</t>
  </si>
  <si>
    <t>cc</t>
  </si>
  <si>
    <t>CC 204</t>
  </si>
  <si>
    <t>bb</t>
  </si>
  <si>
    <t>CC 205</t>
  </si>
  <si>
    <t>uap</t>
  </si>
  <si>
    <t>CC 206</t>
  </si>
  <si>
    <t>jumlah jawa</t>
  </si>
  <si>
    <t>BB 200</t>
  </si>
  <si>
    <t>BB 202</t>
  </si>
  <si>
    <t>BB 203</t>
  </si>
  <si>
    <t>BB 204</t>
  </si>
  <si>
    <t>DH</t>
  </si>
  <si>
    <t>BB 301</t>
  </si>
  <si>
    <t>BB 302</t>
  </si>
  <si>
    <t>BB 303</t>
  </si>
  <si>
    <t>BB 304</t>
  </si>
  <si>
    <t>BB 300</t>
  </si>
  <si>
    <t>BB 306</t>
  </si>
  <si>
    <t xml:space="preserve"> </t>
  </si>
  <si>
    <t>D 300</t>
  </si>
  <si>
    <t>D 301</t>
  </si>
  <si>
    <t>LOK UAP</t>
  </si>
  <si>
    <t>DATA ARMADA LOKOMOTIF</t>
  </si>
  <si>
    <t>BULAN DESEMBER TAHUN 2016</t>
  </si>
  <si>
    <t>PT KAI</t>
  </si>
  <si>
    <t>NO.</t>
  </si>
  <si>
    <t>INSTANSI</t>
  </si>
  <si>
    <t>LOKASI</t>
  </si>
  <si>
    <t>NOMOR ARMADA</t>
  </si>
  <si>
    <t>JUMLAH</t>
  </si>
  <si>
    <t>SATKER PPSP</t>
  </si>
  <si>
    <t>MADIUN</t>
  </si>
  <si>
    <t>CC 300</t>
  </si>
  <si>
    <t>TOTAL JAWA</t>
  </si>
  <si>
    <t>BTP WIL SUMUT</t>
  </si>
  <si>
    <t>BTP WIL SUMSEL</t>
  </si>
  <si>
    <t>TOTAL SUMATERA</t>
  </si>
  <si>
    <t>LOK DIESEL</t>
  </si>
  <si>
    <t>PT TEL</t>
  </si>
  <si>
    <t>KAI</t>
  </si>
  <si>
    <t>DJKA</t>
  </si>
  <si>
    <t>JAWA</t>
  </si>
  <si>
    <t>SUMATERA</t>
  </si>
  <si>
    <t xml:space="preserve">DATA ARMADA KRD </t>
  </si>
  <si>
    <t>DAOP/DIVRE</t>
  </si>
  <si>
    <t>DIPO INDUK</t>
  </si>
  <si>
    <t>KD2</t>
  </si>
  <si>
    <t>NO. LAMA</t>
  </si>
  <si>
    <t>Modifikasi jd SI dan rerailing</t>
  </si>
  <si>
    <t>NO. BARU</t>
  </si>
  <si>
    <t>K2 3 78 02</t>
  </si>
  <si>
    <t>K2 3 82 07</t>
  </si>
  <si>
    <t>K2 3 82 11</t>
  </si>
  <si>
    <t>K2 3 82 17</t>
  </si>
  <si>
    <t>K2 3 87 02</t>
  </si>
  <si>
    <t>KD1 (AC)</t>
  </si>
  <si>
    <t>K1 3 80 01</t>
  </si>
  <si>
    <t>K1 3 80 02</t>
  </si>
  <si>
    <t>K1 3 82 01</t>
  </si>
  <si>
    <t>K1 3 82 02</t>
  </si>
  <si>
    <t>K1 3 82 03</t>
  </si>
  <si>
    <t>K1 3 82 04</t>
  </si>
  <si>
    <t>K1 3 82 05</t>
  </si>
  <si>
    <t>K1 3 87 01</t>
  </si>
  <si>
    <t xml:space="preserve">                                                                                                                                                                                                                                                                                                                                                                                                                                                                                                                                                                                                                                                                                                                                                                                                                                                                                                                                                                                                                                                                                                                                                                                                                                                                                                                                                                                                                                                                                          </t>
  </si>
  <si>
    <t>KRDI3 (NON AC)</t>
  </si>
  <si>
    <t>08201</t>
  </si>
  <si>
    <t>08202</t>
  </si>
  <si>
    <t>08203</t>
  </si>
  <si>
    <t>08204</t>
  </si>
  <si>
    <t>K3 3 08 01</t>
  </si>
  <si>
    <t>K3 3 08 02</t>
  </si>
  <si>
    <t>K3 3 08 03</t>
  </si>
  <si>
    <t>K3 3 08 04</t>
  </si>
  <si>
    <t>KRDE3 (AC)</t>
  </si>
  <si>
    <t>K3 2 11 16</t>
  </si>
  <si>
    <t>K3 2 11 17</t>
  </si>
  <si>
    <t>K3 2 11 18</t>
  </si>
  <si>
    <t>K3 2 11 19</t>
  </si>
  <si>
    <t>K3 2 11 20</t>
  </si>
  <si>
    <t>K3 2 12 16</t>
  </si>
  <si>
    <t>K3 2 12 17</t>
  </si>
  <si>
    <t>K3 2 12 18</t>
  </si>
  <si>
    <t>K3 2 12 19</t>
  </si>
  <si>
    <t>K3 2 12 20</t>
  </si>
  <si>
    <t>09213</t>
  </si>
  <si>
    <t>09214</t>
  </si>
  <si>
    <t>09215</t>
  </si>
  <si>
    <t>09216</t>
  </si>
  <si>
    <t>K3 3 09 13</t>
  </si>
  <si>
    <t>K3 3 09 14</t>
  </si>
  <si>
    <t>K3 3 09 15</t>
  </si>
  <si>
    <t>K3 3 09 16</t>
  </si>
  <si>
    <t>KRDI3 (AC)</t>
  </si>
  <si>
    <t>K3 3 11 09</t>
  </si>
  <si>
    <t>K3 3 11 10</t>
  </si>
  <si>
    <t>K3 3 11 11</t>
  </si>
  <si>
    <t>K3 3 11 12</t>
  </si>
  <si>
    <t>KD2 (Rail Clinic)</t>
  </si>
  <si>
    <t>K2 3 82 05</t>
  </si>
  <si>
    <t>K2 3 80 02</t>
  </si>
  <si>
    <t>K2 3 80 01</t>
  </si>
  <si>
    <t>K2 3 82 01</t>
  </si>
  <si>
    <t>K2 3 82 04</t>
  </si>
  <si>
    <t>K2 3 82 08</t>
  </si>
  <si>
    <t>K2 3 82 20</t>
  </si>
  <si>
    <t>KRDE3 (NON AC)</t>
  </si>
  <si>
    <t>05201</t>
  </si>
  <si>
    <t>05202</t>
  </si>
  <si>
    <t>05203</t>
  </si>
  <si>
    <t>05204</t>
  </si>
  <si>
    <t>05205</t>
  </si>
  <si>
    <t>K3 2 05 01</t>
  </si>
  <si>
    <t>K3 2 05 02</t>
  </si>
  <si>
    <t>K3 2 05 03</t>
  </si>
  <si>
    <t>K3 2 05 04</t>
  </si>
  <si>
    <t>K3 2 05 05</t>
  </si>
  <si>
    <t>07206</t>
  </si>
  <si>
    <t>07207</t>
  </si>
  <si>
    <t>07208</t>
  </si>
  <si>
    <t>07209</t>
  </si>
  <si>
    <t>07210</t>
  </si>
  <si>
    <t>K3 2 07 06</t>
  </si>
  <si>
    <t>K3 2 07 07</t>
  </si>
  <si>
    <t>K3 2 07 08</t>
  </si>
  <si>
    <t>K3 2 07 09</t>
  </si>
  <si>
    <t>K3 2 07 10</t>
  </si>
  <si>
    <t>K3 2 11 01</t>
  </si>
  <si>
    <t>K3 2 11 02</t>
  </si>
  <si>
    <t>K3 2 11 03</t>
  </si>
  <si>
    <t>K3 2 11 04</t>
  </si>
  <si>
    <t>K3 2 11 05</t>
  </si>
  <si>
    <t>K3 2 11 06</t>
  </si>
  <si>
    <t>K3 2 11 07</t>
  </si>
  <si>
    <t>K3 2 11 08</t>
  </si>
  <si>
    <t>K3 2 11 09</t>
  </si>
  <si>
    <t>K3 2 11 10</t>
  </si>
  <si>
    <t>K3 2 12 01</t>
  </si>
  <si>
    <t>K3 2 12 02</t>
  </si>
  <si>
    <t>K3 2 12 03</t>
  </si>
  <si>
    <t>K3 2 12 04</t>
  </si>
  <si>
    <t>K3 2 12 05</t>
  </si>
  <si>
    <t>K3 2 12 06</t>
  </si>
  <si>
    <t>K3 2 12 07</t>
  </si>
  <si>
    <t>K3 2 12 08</t>
  </si>
  <si>
    <t>K3 2 12 09</t>
  </si>
  <si>
    <t>K3 2 12 10</t>
  </si>
  <si>
    <t>K3 2 11 11</t>
  </si>
  <si>
    <t>K3 2 11 12</t>
  </si>
  <si>
    <t>K3 2 11 13</t>
  </si>
  <si>
    <t>K3 2 11 14</t>
  </si>
  <si>
    <t>K3 2 11 15</t>
  </si>
  <si>
    <t>K3 2 11 21</t>
  </si>
  <si>
    <t>K3 2 11 22</t>
  </si>
  <si>
    <t>K3 2 11 23</t>
  </si>
  <si>
    <t>K3 2 11 24</t>
  </si>
  <si>
    <t>K3 2 11 25</t>
  </si>
  <si>
    <t>K3 2 12 11</t>
  </si>
  <si>
    <t>K3 2 12 12</t>
  </si>
  <si>
    <t>K3 2 12 13</t>
  </si>
  <si>
    <t>K3 2 12 14</t>
  </si>
  <si>
    <t>K3 2 12 15</t>
  </si>
  <si>
    <t>K3 2 12 21</t>
  </si>
  <si>
    <t>K3 2 12 22</t>
  </si>
  <si>
    <t>K3 2 12 23</t>
  </si>
  <si>
    <t>K3 2 12 24</t>
  </si>
  <si>
    <t>K3 2 12 25</t>
  </si>
  <si>
    <t>09217</t>
  </si>
  <si>
    <t>09218</t>
  </si>
  <si>
    <t>09219</t>
  </si>
  <si>
    <t>09220</t>
  </si>
  <si>
    <t>K3 3 09 17</t>
  </si>
  <si>
    <t>K3 3 09 18</t>
  </si>
  <si>
    <t>K3 3 09 19</t>
  </si>
  <si>
    <t>K3 3 09 20</t>
  </si>
  <si>
    <t>RAILBUS</t>
  </si>
  <si>
    <t>K3 2 10 01</t>
  </si>
  <si>
    <t>K3 2 10 02</t>
  </si>
  <si>
    <t>K3 2 10 03</t>
  </si>
  <si>
    <t>KD3</t>
  </si>
  <si>
    <t>K3 3 82 18</t>
  </si>
  <si>
    <t>K3 3 82 12</t>
  </si>
  <si>
    <t>K3 3 82 14</t>
  </si>
  <si>
    <t>K3 3 13 01</t>
  </si>
  <si>
    <t>K3 3 13 02</t>
  </si>
  <si>
    <t>K3 3 13 03</t>
  </si>
  <si>
    <t>K3 3 13 04</t>
  </si>
  <si>
    <t>K3 3 13 05</t>
  </si>
  <si>
    <t>K3 3 13 06</t>
  </si>
  <si>
    <t>K3 3 13 07</t>
  </si>
  <si>
    <t>K3 3 13 08</t>
  </si>
  <si>
    <t>K3  3 11 01</t>
  </si>
  <si>
    <t>K3  3 11 02</t>
  </si>
  <si>
    <t>K3  3 11 03</t>
  </si>
  <si>
    <t>K3  3 11 04</t>
  </si>
  <si>
    <t>K3 3 82 02</t>
  </si>
  <si>
    <t>K3 3 82 15</t>
  </si>
  <si>
    <t>K3 3 87 01</t>
  </si>
  <si>
    <t>09201</t>
  </si>
  <si>
    <t>09202</t>
  </si>
  <si>
    <t>09203</t>
  </si>
  <si>
    <t>09204</t>
  </si>
  <si>
    <t>09205</t>
  </si>
  <si>
    <t>09206</t>
  </si>
  <si>
    <t>09207</t>
  </si>
  <si>
    <t>09208</t>
  </si>
  <si>
    <t>K3 3 09 01</t>
  </si>
  <si>
    <t>K3 3 09 02</t>
  </si>
  <si>
    <t>K3 3 09 03</t>
  </si>
  <si>
    <t>K3 3 09 04</t>
  </si>
  <si>
    <t>K3 3 09 05</t>
  </si>
  <si>
    <t>K3 3 09 06</t>
  </si>
  <si>
    <t>K3 3 09 07</t>
  </si>
  <si>
    <t>K3 3 09 08</t>
  </si>
  <si>
    <t>RAILINK</t>
  </si>
  <si>
    <t>KRDE AC</t>
  </si>
  <si>
    <t>K1 2 13 01</t>
  </si>
  <si>
    <t>K1 2 13 02</t>
  </si>
  <si>
    <t>K1 2 13 03</t>
  </si>
  <si>
    <t>K1 2 13 04</t>
  </si>
  <si>
    <t>K1 2 13 05</t>
  </si>
  <si>
    <t>K1 2 13 06</t>
  </si>
  <si>
    <t>K1 2 13 07</t>
  </si>
  <si>
    <t>K1 2 13 08</t>
  </si>
  <si>
    <t>K1 2 13 09</t>
  </si>
  <si>
    <t>K1 2 13 10</t>
  </si>
  <si>
    <t>K1 2 13 11</t>
  </si>
  <si>
    <t>K1 2 13 12</t>
  </si>
  <si>
    <t>K1 2 13 13</t>
  </si>
  <si>
    <t>K1 2 13 14</t>
  </si>
  <si>
    <t>K1 2 13 15</t>
  </si>
  <si>
    <t>K1 2 13 16</t>
  </si>
  <si>
    <t>ACEH</t>
  </si>
  <si>
    <t>K3 08209</t>
  </si>
  <si>
    <t>K3 08210</t>
  </si>
  <si>
    <t>09209</t>
  </si>
  <si>
    <t>09210</t>
  </si>
  <si>
    <t>09211</t>
  </si>
  <si>
    <t>09212</t>
  </si>
  <si>
    <t>K3 3 09 09</t>
  </si>
  <si>
    <t>K3 3 09 10</t>
  </si>
  <si>
    <t>K3 3 09 11</t>
  </si>
  <si>
    <t>K3 2 09 12</t>
  </si>
  <si>
    <t>K3 3 11 05</t>
  </si>
  <si>
    <t>K3 3 11 06</t>
  </si>
  <si>
    <t>K3 3 11 07</t>
  </si>
  <si>
    <t>K3 3 11 08</t>
  </si>
  <si>
    <t>JUMLAH SUMATRA</t>
  </si>
  <si>
    <t xml:space="preserve">Ket : </t>
  </si>
  <si>
    <t>1. K3 2 12 11 s/d 15 asistensi dipo Solo.</t>
  </si>
  <si>
    <t>2. K3 2 12 16 s/d 20 belum dikirim ke SDT</t>
  </si>
  <si>
    <t>3.Delapan unit  KD2 dipo induk Bandung akan dimodifikasi jadi kereta inspeksi dan rerailing sesuai nota ERT No.002/KR.207/ERT/I/2015 tanggal 23 Januari 2015.</t>
  </si>
  <si>
    <t>DATA ARMADA KRL</t>
  </si>
  <si>
    <t>MILIK</t>
  </si>
  <si>
    <t>SERI KRL</t>
  </si>
  <si>
    <t>PT. KCJ</t>
  </si>
  <si>
    <t>DEPOK</t>
  </si>
  <si>
    <t>KL1 7000 (TOKYO METRO)</t>
  </si>
  <si>
    <t>KL1 7117</t>
  </si>
  <si>
    <t>KL1 7217</t>
  </si>
  <si>
    <t>KL1 7317</t>
  </si>
  <si>
    <t>KL1 7417</t>
  </si>
  <si>
    <t>KL1 7517</t>
  </si>
  <si>
    <t>KL1 7617</t>
  </si>
  <si>
    <t>KL1 7917</t>
  </si>
  <si>
    <t>KL1 7017</t>
  </si>
  <si>
    <t>K1 1 10 01</t>
  </si>
  <si>
    <t>K1 1 10 02</t>
  </si>
  <si>
    <t>K1 1 10 03</t>
  </si>
  <si>
    <t>K1 1 10 04</t>
  </si>
  <si>
    <t>K1 1 10 05</t>
  </si>
  <si>
    <t>K1 1 10 06</t>
  </si>
  <si>
    <t>K1 1 10 09</t>
  </si>
  <si>
    <t>K1 1 10 10</t>
  </si>
  <si>
    <t>KL1 7122</t>
  </si>
  <si>
    <t>KL1 7222</t>
  </si>
  <si>
    <t>KL1 7322</t>
  </si>
  <si>
    <t>KL1 7422</t>
  </si>
  <si>
    <t>KL1 7522</t>
  </si>
  <si>
    <t>KL1 7622</t>
  </si>
  <si>
    <t>KL1 7922</t>
  </si>
  <si>
    <t>KL1 7022</t>
  </si>
  <si>
    <t>K1 1 10 21</t>
  </si>
  <si>
    <t>K1 1 10 22</t>
  </si>
  <si>
    <t>K1 1 10 23</t>
  </si>
  <si>
    <t>K1 1 10 24</t>
  </si>
  <si>
    <t>K1 1 10 25</t>
  </si>
  <si>
    <t>K1 1 10 26</t>
  </si>
  <si>
    <t>K1 1 10 29</t>
  </si>
  <si>
    <t>K1 1 10 30</t>
  </si>
  <si>
    <t>KL1 7123</t>
  </si>
  <si>
    <t>KL1 7223</t>
  </si>
  <si>
    <t>KL1 7323</t>
  </si>
  <si>
    <t>KL1 7423</t>
  </si>
  <si>
    <t>KL1 7523</t>
  </si>
  <si>
    <t>KL1 7623</t>
  </si>
  <si>
    <t>KL1 7923</t>
  </si>
  <si>
    <t>KL1 7023</t>
  </si>
  <si>
    <t>K1 1 10 31</t>
  </si>
  <si>
    <t>K1 1 10 32</t>
  </si>
  <si>
    <t>K1 1 10 33</t>
  </si>
  <si>
    <t>K1 1 10 34</t>
  </si>
  <si>
    <t>K1 1 10 35</t>
  </si>
  <si>
    <t>K1 1 10 36</t>
  </si>
  <si>
    <t>K1 1 10 39</t>
  </si>
  <si>
    <t>K1 1 10 40</t>
  </si>
  <si>
    <t>KL1 05  (TOKYO METRO)</t>
  </si>
  <si>
    <t>KL1 05 102</t>
  </si>
  <si>
    <t>KL1 05 202</t>
  </si>
  <si>
    <t>KL1 05 302</t>
  </si>
  <si>
    <t>KL1 05 602</t>
  </si>
  <si>
    <t>KL1 05 702</t>
  </si>
  <si>
    <t>KL1 05 802</t>
  </si>
  <si>
    <t>KL1 05 902</t>
  </si>
  <si>
    <t>KL1 05 002</t>
  </si>
  <si>
    <t>K1 1 10 41</t>
  </si>
  <si>
    <t>K1 1 10 42</t>
  </si>
  <si>
    <t>K1 1 10 43</t>
  </si>
  <si>
    <t>K1 1 10 46</t>
  </si>
  <si>
    <t>K1 1 10 47</t>
  </si>
  <si>
    <t>K1 1 10 48</t>
  </si>
  <si>
    <t>K1 1 10 49</t>
  </si>
  <si>
    <t>K1 1 10 50</t>
  </si>
  <si>
    <t>KL1 05 104</t>
  </si>
  <si>
    <t>KL1 05 204</t>
  </si>
  <si>
    <t>KL1 05 304</t>
  </si>
  <si>
    <t>KL1 05 604</t>
  </si>
  <si>
    <t>KL1 05 704</t>
  </si>
  <si>
    <t>KL1 05 804</t>
  </si>
  <si>
    <t>KL1 05 904</t>
  </si>
  <si>
    <t>KL1 05 004</t>
  </si>
  <si>
    <t>K1 1 12 21</t>
  </si>
  <si>
    <t>K1 1 12 22</t>
  </si>
  <si>
    <t>K1 1 12 23</t>
  </si>
  <si>
    <t>K1 1 12 26</t>
  </si>
  <si>
    <t>K1 1 12 27</t>
  </si>
  <si>
    <t>K1 1 12 28</t>
  </si>
  <si>
    <t>K1 1 12 29</t>
  </si>
  <si>
    <t>K1 1 12 30</t>
  </si>
  <si>
    <t>KL1 05 105</t>
  </si>
  <si>
    <t>KL1 05 205</t>
  </si>
  <si>
    <t>KL1 05 305</t>
  </si>
  <si>
    <t>KL1 05 605</t>
  </si>
  <si>
    <t>KL1 05 705</t>
  </si>
  <si>
    <t>KL1 05 805</t>
  </si>
  <si>
    <t>KL1 05 905</t>
  </si>
  <si>
    <t>KL1 05 005</t>
  </si>
  <si>
    <t>K1 1 12 31</t>
  </si>
  <si>
    <t>K1 1 12 32</t>
  </si>
  <si>
    <t>K1 1 12 33</t>
  </si>
  <si>
    <t>K1 1 12 36</t>
  </si>
  <si>
    <t>K1 1 12 37</t>
  </si>
  <si>
    <t>K1 1 12 38</t>
  </si>
  <si>
    <t>K1 1 12 39</t>
  </si>
  <si>
    <t>K1 1 12 40</t>
  </si>
  <si>
    <t>KL1 05 108</t>
  </si>
  <si>
    <t>KL1 05 208</t>
  </si>
  <si>
    <t>KL1 05 308</t>
  </si>
  <si>
    <t>KL1 05 608</t>
  </si>
  <si>
    <t>KL1 05 708</t>
  </si>
  <si>
    <t>KL1 05 808</t>
  </si>
  <si>
    <t>KL1 05 908</t>
  </si>
  <si>
    <t>KL1 05 008</t>
  </si>
  <si>
    <t>K1 1 11 11</t>
  </si>
  <si>
    <t>K1 1 11 12</t>
  </si>
  <si>
    <t>K1 1 11 13</t>
  </si>
  <si>
    <t>K1 1 11 16</t>
  </si>
  <si>
    <t>K1 1 11 17</t>
  </si>
  <si>
    <t>K1 1 11 18</t>
  </si>
  <si>
    <t>K1 1 11 19</t>
  </si>
  <si>
    <t>K1 1 11 20</t>
  </si>
  <si>
    <t>KL1 05 109</t>
  </si>
  <si>
    <t>KL1 05 209</t>
  </si>
  <si>
    <t>KL1 05 309</t>
  </si>
  <si>
    <t>KL1 05 609</t>
  </si>
  <si>
    <t>KL1 05 709</t>
  </si>
  <si>
    <t>KL1 05 809</t>
  </si>
  <si>
    <t>KL1 05 909</t>
  </si>
  <si>
    <t>KL1 05 009</t>
  </si>
  <si>
    <t>K1 1 11 21</t>
  </si>
  <si>
    <t>K1 1 11 22</t>
  </si>
  <si>
    <t>K1 1 11 23</t>
  </si>
  <si>
    <t>K1 1 11 26</t>
  </si>
  <si>
    <t>K1 1 11 27</t>
  </si>
  <si>
    <t>K1 1 11 28</t>
  </si>
  <si>
    <t>K1 1 11 29</t>
  </si>
  <si>
    <t>K1 1 11 30</t>
  </si>
  <si>
    <t>KL1 05 110</t>
  </si>
  <si>
    <t>KL1 05 210</t>
  </si>
  <si>
    <t>KL1 05 310</t>
  </si>
  <si>
    <t>KL1 05 610</t>
  </si>
  <si>
    <t>KL1 05 710</t>
  </si>
  <si>
    <t>KL1 05 810</t>
  </si>
  <si>
    <t>KL1 05 910</t>
  </si>
  <si>
    <t>KL1 05 010</t>
  </si>
  <si>
    <t>K1 1 11 01</t>
  </si>
  <si>
    <t>K1 1 11 02</t>
  </si>
  <si>
    <t>K1 1 11 03</t>
  </si>
  <si>
    <t>K1 1 11 06</t>
  </si>
  <si>
    <t>K1 1 11 07</t>
  </si>
  <si>
    <t>K1 1 11 08</t>
  </si>
  <si>
    <t>K1 1 11 09</t>
  </si>
  <si>
    <t>K1 1 11 10</t>
  </si>
  <si>
    <t>KL1 05 112</t>
  </si>
  <si>
    <t>KL1 05 212</t>
  </si>
  <si>
    <t>KL1 05 312</t>
  </si>
  <si>
    <t>KL1 05 612</t>
  </si>
  <si>
    <t>KL1 05 712</t>
  </si>
  <si>
    <t>KL1 05 812</t>
  </si>
  <si>
    <t>KL1 05 912</t>
  </si>
  <si>
    <t>KL1 05 012</t>
  </si>
  <si>
    <t>K1 1 12 11</t>
  </si>
  <si>
    <t>K1 1 12 12</t>
  </si>
  <si>
    <t>K1 1 12 13</t>
  </si>
  <si>
    <t>K1 1 12 16</t>
  </si>
  <si>
    <t>K1 1 12 17</t>
  </si>
  <si>
    <t>K1 1 12 18</t>
  </si>
  <si>
    <t>K1 1 12 19</t>
  </si>
  <si>
    <t>K1 1 12 20</t>
  </si>
  <si>
    <t>KL1 6000 (TOKYO METRO)</t>
  </si>
  <si>
    <t>KL1 6126</t>
  </si>
  <si>
    <t>KL1 6226</t>
  </si>
  <si>
    <t>KL1 6326</t>
  </si>
  <si>
    <t>KL1 6426</t>
  </si>
  <si>
    <t>KL1 6526</t>
  </si>
  <si>
    <t>KL1 6626</t>
  </si>
  <si>
    <t>KL1 6926</t>
  </si>
  <si>
    <t>KL1 6026</t>
  </si>
  <si>
    <t>K1 1 11 41</t>
  </si>
  <si>
    <t>K1 1 11 42</t>
  </si>
  <si>
    <t>K1 1 11 43</t>
  </si>
  <si>
    <t>K1 1 11 44</t>
  </si>
  <si>
    <t>K1 1 11 45</t>
  </si>
  <si>
    <t>K1 1 11 46</t>
  </si>
  <si>
    <t>K1 1 11 49</t>
  </si>
  <si>
    <t>K1 1 11 50</t>
  </si>
  <si>
    <t>KL1 6115</t>
  </si>
  <si>
    <t>KL1 6215</t>
  </si>
  <si>
    <t>KL1 6315</t>
  </si>
  <si>
    <t>KL1 6415</t>
  </si>
  <si>
    <t>KL1 6515</t>
  </si>
  <si>
    <t>KL1 6615</t>
  </si>
  <si>
    <t>KL1 6715</t>
  </si>
  <si>
    <t>KL1 6015</t>
  </si>
  <si>
    <t>K1 1 11 31</t>
  </si>
  <si>
    <t>K1 1 11 32</t>
  </si>
  <si>
    <t>K1 1 11 33</t>
  </si>
  <si>
    <t>K1 1 11 34</t>
  </si>
  <si>
    <t>K1 1 11 35</t>
  </si>
  <si>
    <t>K1 1 11 36</t>
  </si>
  <si>
    <t>K1 1 11 37</t>
  </si>
  <si>
    <t>K1 1 11 40</t>
  </si>
  <si>
    <t>KL1 6006</t>
  </si>
  <si>
    <t>KL1 6706</t>
  </si>
  <si>
    <t>KL1 6606</t>
  </si>
  <si>
    <t>KL1 6506</t>
  </si>
  <si>
    <t>KL1 6406</t>
  </si>
  <si>
    <t>KL1 6306</t>
  </si>
  <si>
    <t>KL1 6206</t>
  </si>
  <si>
    <t>KL1 6106</t>
  </si>
  <si>
    <t>K1 1 12 70</t>
  </si>
  <si>
    <t>K1 1 12 67</t>
  </si>
  <si>
    <t>K1 1 12 66</t>
  </si>
  <si>
    <t>K1 1 12 65</t>
  </si>
  <si>
    <t>K1 1 12 64</t>
  </si>
  <si>
    <t>K1 1 12 63</t>
  </si>
  <si>
    <t>K1 1 12 62</t>
  </si>
  <si>
    <t>K1 1 12 61</t>
  </si>
  <si>
    <t>KL1 6007</t>
  </si>
  <si>
    <t>KL1 6707</t>
  </si>
  <si>
    <t>KL1 6607</t>
  </si>
  <si>
    <t>KL1 6507</t>
  </si>
  <si>
    <t>KL1 6407</t>
  </si>
  <si>
    <t>KL1 6307</t>
  </si>
  <si>
    <t>KL1 6207</t>
  </si>
  <si>
    <t>KL1 6107</t>
  </si>
  <si>
    <t>K1 1 12 90</t>
  </si>
  <si>
    <t>K1 1 12 87</t>
  </si>
  <si>
    <t>K1 1 12 86</t>
  </si>
  <si>
    <t>K1 1 12 85</t>
  </si>
  <si>
    <t>K1 1 12 84</t>
  </si>
  <si>
    <t>K1 1 12 83</t>
  </si>
  <si>
    <t>K1 1 12 82</t>
  </si>
  <si>
    <t>K1 1 12 81</t>
  </si>
  <si>
    <t>KL1 6011</t>
  </si>
  <si>
    <t>KL1 6711</t>
  </si>
  <si>
    <t>KL1 6611</t>
  </si>
  <si>
    <t>KL1 6511</t>
  </si>
  <si>
    <t>KL1 6411</t>
  </si>
  <si>
    <t>KL1 6311</t>
  </si>
  <si>
    <t>KL1 6211</t>
  </si>
  <si>
    <t>KL1 6111</t>
  </si>
  <si>
    <t>K1 1 13 10</t>
  </si>
  <si>
    <t>K1 1 13 07</t>
  </si>
  <si>
    <t>K1 1 13 06</t>
  </si>
  <si>
    <t>K1 1 13 05</t>
  </si>
  <si>
    <t>K1 1 13 04</t>
  </si>
  <si>
    <t>K1 1 13 03</t>
  </si>
  <si>
    <t>K1 1 13 02</t>
  </si>
  <si>
    <t>K1 1 13 01</t>
  </si>
  <si>
    <t>KL1 6005</t>
  </si>
  <si>
    <t>KL1 6905</t>
  </si>
  <si>
    <t>KL1 6605</t>
  </si>
  <si>
    <t>KL1 6505</t>
  </si>
  <si>
    <t>KL1 6405</t>
  </si>
  <si>
    <t>KL1 6305</t>
  </si>
  <si>
    <t>KL1 6205</t>
  </si>
  <si>
    <t>KL1 6105</t>
  </si>
  <si>
    <t>K1 1 13 50</t>
  </si>
  <si>
    <t>K1 1 13 49</t>
  </si>
  <si>
    <t>K1 1 13 46</t>
  </si>
  <si>
    <t>K1 1 13 45</t>
  </si>
  <si>
    <t>K1 1 13 44</t>
  </si>
  <si>
    <t>K1 1 13 43</t>
  </si>
  <si>
    <t>K1 1 13 42</t>
  </si>
  <si>
    <t>K1 1 13 41</t>
  </si>
  <si>
    <t>KL1 6027</t>
  </si>
  <si>
    <t>KL1 6927</t>
  </si>
  <si>
    <t>KL1 6627</t>
  </si>
  <si>
    <t>KL1 6527</t>
  </si>
  <si>
    <t>KL1 6427</t>
  </si>
  <si>
    <t>KL1 6327</t>
  </si>
  <si>
    <t>KL1 6227</t>
  </si>
  <si>
    <t>KL1 6127</t>
  </si>
  <si>
    <t>K1 1 13 60</t>
  </si>
  <si>
    <t>K1 1 13 59</t>
  </si>
  <si>
    <t>K1 1 13 56</t>
  </si>
  <si>
    <t>K1 1 13 55</t>
  </si>
  <si>
    <t>K1 1 13 54</t>
  </si>
  <si>
    <t>K1 1 13 53</t>
  </si>
  <si>
    <t>K1 1 13 52</t>
  </si>
  <si>
    <t>K1 1 13 51</t>
  </si>
  <si>
    <t>KL1 6033</t>
  </si>
  <si>
    <t>KL1 6933</t>
  </si>
  <si>
    <t>KL1 6633</t>
  </si>
  <si>
    <t>KL1 6533</t>
  </si>
  <si>
    <t>KL1 6433</t>
  </si>
  <si>
    <t>KL1 6333</t>
  </si>
  <si>
    <t>KL1 6233</t>
  </si>
  <si>
    <t>KL1 6133</t>
  </si>
  <si>
    <t>K1 1 13 40</t>
  </si>
  <si>
    <t>K1 1 13 39</t>
  </si>
  <si>
    <t>K1 1 13 36</t>
  </si>
  <si>
    <t>K1 1 13 35</t>
  </si>
  <si>
    <t>K1 1 13 34</t>
  </si>
  <si>
    <t>K1 1 13 33</t>
  </si>
  <si>
    <t>K1 1 13 32</t>
  </si>
  <si>
    <t>K1 1 13 31</t>
  </si>
  <si>
    <t>KL1 6134</t>
  </si>
  <si>
    <t>KL1 6334</t>
  </si>
  <si>
    <t>KL1 6434</t>
  </si>
  <si>
    <t>KL1 6534</t>
  </si>
  <si>
    <t>KL1 6734</t>
  </si>
  <si>
    <t>KL1 6834</t>
  </si>
  <si>
    <t>KL1 6934</t>
  </si>
  <si>
    <t>KL1 6034</t>
  </si>
  <si>
    <t>K1 1 13 21</t>
  </si>
  <si>
    <t>K1 1 13 23</t>
  </si>
  <si>
    <t>K1 1 13 24</t>
  </si>
  <si>
    <t>K1 1 13 25</t>
  </si>
  <si>
    <t>K1 1 13 27</t>
  </si>
  <si>
    <t>K1 1 13 28</t>
  </si>
  <si>
    <t>K1 1 13 29</t>
  </si>
  <si>
    <t>K1 1 13 30</t>
  </si>
  <si>
    <t>KL1 6023</t>
  </si>
  <si>
    <t>KL1 6923</t>
  </si>
  <si>
    <t>KL1 6623</t>
  </si>
  <si>
    <t>KL1 6523</t>
  </si>
  <si>
    <t>KL1 6423</t>
  </si>
  <si>
    <t>KL1 6323</t>
  </si>
  <si>
    <t>KL1 6223</t>
  </si>
  <si>
    <t>KL1 6123</t>
  </si>
  <si>
    <t>K1 1 12 100</t>
  </si>
  <si>
    <t>K1 1 12 99</t>
  </si>
  <si>
    <t>K1 1 12 96</t>
  </si>
  <si>
    <t>K1 1 12 95</t>
  </si>
  <si>
    <t>K1 1 12 94</t>
  </si>
  <si>
    <t>K1 1 12 93</t>
  </si>
  <si>
    <t>K1 1 12 92</t>
  </si>
  <si>
    <t>K1 1 12 91</t>
  </si>
  <si>
    <t>KL1 6025</t>
  </si>
  <si>
    <t>KL1 6725</t>
  </si>
  <si>
    <t>KL1 6625</t>
  </si>
  <si>
    <t>KL1 6525</t>
  </si>
  <si>
    <t>KL1 6425</t>
  </si>
  <si>
    <t>KL1 6325</t>
  </si>
  <si>
    <t>KL1 6225</t>
  </si>
  <si>
    <t>KL1 6125</t>
  </si>
  <si>
    <t>K1 1 12 110</t>
  </si>
  <si>
    <t>K1 1 12 107</t>
  </si>
  <si>
    <t>K1 1 12 106</t>
  </si>
  <si>
    <t>K1 1 12 105</t>
  </si>
  <si>
    <t>K1 1 12 104</t>
  </si>
  <si>
    <t>K1 1 12 103</t>
  </si>
  <si>
    <t>K1 1 12 102</t>
  </si>
  <si>
    <t>K1 1 12 101</t>
  </si>
  <si>
    <t>BOGOR</t>
  </si>
  <si>
    <t>KL1 JR 203                                                   (PT. KCJ)</t>
  </si>
  <si>
    <t>KL1 202-1</t>
  </si>
  <si>
    <t>KL1 202-3</t>
  </si>
  <si>
    <t>KL1 203-3</t>
  </si>
  <si>
    <t>KL1 203-2</t>
  </si>
  <si>
    <t>KL1 203-1</t>
  </si>
  <si>
    <t>K1 1 12 01</t>
  </si>
  <si>
    <t>K1 1 12 02</t>
  </si>
  <si>
    <t>K1 1 12 03</t>
  </si>
  <si>
    <t>K1 1 12 04</t>
  </si>
  <si>
    <t>K1 1 12 07</t>
  </si>
  <si>
    <t>K1 1 12 08</t>
  </si>
  <si>
    <t>K1 1 12 09</t>
  </si>
  <si>
    <t>K1 1 12 10</t>
  </si>
  <si>
    <t>KL1 202-2</t>
  </si>
  <si>
    <t>KL1 202-6</t>
  </si>
  <si>
    <t>KL1 203-6</t>
  </si>
  <si>
    <t>KL1 203-4</t>
  </si>
  <si>
    <t>KL1 202-4</t>
  </si>
  <si>
    <t>K1 1 11 61</t>
  </si>
  <si>
    <t>K1 1 11 62</t>
  </si>
  <si>
    <t>K1 1 11 63</t>
  </si>
  <si>
    <t>K1 1 11 64</t>
  </si>
  <si>
    <t>K1 1 11 67</t>
  </si>
  <si>
    <t>K1 1 11 68</t>
  </si>
  <si>
    <t>K1 1 11 69</t>
  </si>
  <si>
    <t>K1 1 11 70</t>
  </si>
  <si>
    <t>KL1 202-106</t>
  </si>
  <si>
    <t>KL1 202-118</t>
  </si>
  <si>
    <t>KL1 203-118</t>
  </si>
  <si>
    <t>KL1 203-112</t>
  </si>
  <si>
    <t>KL1 203-111</t>
  </si>
  <si>
    <t>KL1 202-116</t>
  </si>
  <si>
    <t>KL1 203-116</t>
  </si>
  <si>
    <t>KL1 203-106</t>
  </si>
  <si>
    <t>K1 1 11 51</t>
  </si>
  <si>
    <t>K1 1 11 52</t>
  </si>
  <si>
    <t>K1 1 11 53</t>
  </si>
  <si>
    <t>K1 1 11 54</t>
  </si>
  <si>
    <t>K1 1 11 57</t>
  </si>
  <si>
    <t>K1 1 11 58</t>
  </si>
  <si>
    <t>K1 1 11 59</t>
  </si>
  <si>
    <t>K1 1 11 60</t>
  </si>
  <si>
    <t>KL1 202-108</t>
  </si>
  <si>
    <t>KL1 202-124</t>
  </si>
  <si>
    <t>KL1 203-124</t>
  </si>
  <si>
    <t>KL1 203-115</t>
  </si>
  <si>
    <t>KL1 202-122</t>
  </si>
  <si>
    <t>KL1 203-122</t>
  </si>
  <si>
    <t>KL1 203-108</t>
  </si>
  <si>
    <t>K1 1 12 41</t>
  </si>
  <si>
    <t>K1 1 12 42</t>
  </si>
  <si>
    <t>K1 1 12 43</t>
  </si>
  <si>
    <t>K1 1 12 44</t>
  </si>
  <si>
    <t>K1 1 12 47</t>
  </si>
  <si>
    <t>K1 1 12 48</t>
  </si>
  <si>
    <t>K1 1 12 49</t>
  </si>
  <si>
    <t>K1 1 12 50</t>
  </si>
  <si>
    <t>KL1 202-109</t>
  </si>
  <si>
    <t>KL1 202-127</t>
  </si>
  <si>
    <t>KL1 203-127</t>
  </si>
  <si>
    <t>KL1 203-117</t>
  </si>
  <si>
    <t>KL1 202-125</t>
  </si>
  <si>
    <t>KL1 203-125</t>
  </si>
  <si>
    <t>KL1 203-109</t>
  </si>
  <si>
    <t>K1 1 12 51</t>
  </si>
  <si>
    <t>K1 1 12 52</t>
  </si>
  <si>
    <t>K1 1 12 53</t>
  </si>
  <si>
    <t>K1 1 12 54</t>
  </si>
  <si>
    <t>K1 1 12 57</t>
  </si>
  <si>
    <t>K1 1 12 58</t>
  </si>
  <si>
    <t>K1 1 12 59</t>
  </si>
  <si>
    <t>K1 1 12 60</t>
  </si>
  <si>
    <t>BUKIT DURI</t>
  </si>
  <si>
    <t>JR 205</t>
  </si>
  <si>
    <t>204-89</t>
  </si>
  <si>
    <t>204-2</t>
  </si>
  <si>
    <t>204-1</t>
  </si>
  <si>
    <t>204-239</t>
  </si>
  <si>
    <t>205-239</t>
  </si>
  <si>
    <t>204-238</t>
  </si>
  <si>
    <t>205-238</t>
  </si>
  <si>
    <t>204-237</t>
  </si>
  <si>
    <t>205-237</t>
  </si>
  <si>
    <t>205-89</t>
  </si>
  <si>
    <t>K1 1 14 70</t>
  </si>
  <si>
    <t>K1 1 14 69</t>
  </si>
  <si>
    <t>K1 1 14 68</t>
  </si>
  <si>
    <t>K1 1 14 67</t>
  </si>
  <si>
    <t>K1 1 14 66</t>
  </si>
  <si>
    <t>K1 1 14 65</t>
  </si>
  <si>
    <t>K1 1 14 64</t>
  </si>
  <si>
    <t>K1 1 14 63</t>
  </si>
  <si>
    <t>K1 1 14 62</t>
  </si>
  <si>
    <t>K1 1 14 61</t>
  </si>
  <si>
    <t>204-95</t>
  </si>
  <si>
    <t>204-39</t>
  </si>
  <si>
    <t>204-38</t>
  </si>
  <si>
    <t>204-257</t>
  </si>
  <si>
    <t>205-257</t>
  </si>
  <si>
    <t>204-256</t>
  </si>
  <si>
    <t>205-256</t>
  </si>
  <si>
    <t>204-255</t>
  </si>
  <si>
    <t>205-255</t>
  </si>
  <si>
    <t>205-95</t>
  </si>
  <si>
    <t>K1 1 14 100</t>
  </si>
  <si>
    <t>K1 1 14 99</t>
  </si>
  <si>
    <t>K1 1 14 98</t>
  </si>
  <si>
    <t>K1 1 14 97</t>
  </si>
  <si>
    <t>K1 1 14 96</t>
  </si>
  <si>
    <t>K1 1 14 95</t>
  </si>
  <si>
    <t>K1 1 14 94</t>
  </si>
  <si>
    <t>K1 1 14 93</t>
  </si>
  <si>
    <t>K1 1 14 92</t>
  </si>
  <si>
    <t>K1 1 14 91</t>
  </si>
  <si>
    <t>204-121 b</t>
  </si>
  <si>
    <t>204-27</t>
  </si>
  <si>
    <t>204-26</t>
  </si>
  <si>
    <t>204-331</t>
  </si>
  <si>
    <t>205-331</t>
  </si>
  <si>
    <t>204-330</t>
  </si>
  <si>
    <t>205-330</t>
  </si>
  <si>
    <t>204-329</t>
  </si>
  <si>
    <t>205-329</t>
  </si>
  <si>
    <t>205-121</t>
  </si>
  <si>
    <t>K1 1 14 30</t>
  </si>
  <si>
    <t>K1 1 14 29</t>
  </si>
  <si>
    <t>K1 1 14 28</t>
  </si>
  <si>
    <t>K1 1 14 27</t>
  </si>
  <si>
    <t>K1 1 14 26</t>
  </si>
  <si>
    <t>K1 1 14 25</t>
  </si>
  <si>
    <t>K1 1 14 24</t>
  </si>
  <si>
    <t>K1 1 14 23</t>
  </si>
  <si>
    <t>K1 1 14 22</t>
  </si>
  <si>
    <t>K1 1 14 21</t>
  </si>
  <si>
    <t>204-122</t>
  </si>
  <si>
    <t>204-29</t>
  </si>
  <si>
    <t>204-28</t>
  </si>
  <si>
    <t>204-334</t>
  </si>
  <si>
    <t>205-334</t>
  </si>
  <si>
    <t>204-333</t>
  </si>
  <si>
    <t>205-333</t>
  </si>
  <si>
    <t>204-332</t>
  </si>
  <si>
    <t>205-332</t>
  </si>
  <si>
    <t>205-122 b</t>
  </si>
  <si>
    <t>K1 1 14 20</t>
  </si>
  <si>
    <t>K1 1 14 19</t>
  </si>
  <si>
    <t>K1 1 14 18</t>
  </si>
  <si>
    <t>K1 1 14 17</t>
  </si>
  <si>
    <t>K1 1 14 16</t>
  </si>
  <si>
    <t>K1 1 14 15</t>
  </si>
  <si>
    <t>K1 1 14 14</t>
  </si>
  <si>
    <t>K1 1 14 13</t>
  </si>
  <si>
    <t>K1 1 14 12</t>
  </si>
  <si>
    <t>K1 1 14 11</t>
  </si>
  <si>
    <t>205-126 b</t>
  </si>
  <si>
    <t>205-344</t>
  </si>
  <si>
    <t>204-344</t>
  </si>
  <si>
    <t>205-345</t>
  </si>
  <si>
    <t>204-345</t>
  </si>
  <si>
    <t>205-346</t>
  </si>
  <si>
    <t>204-346</t>
  </si>
  <si>
    <t>204-11</t>
  </si>
  <si>
    <t>204-48</t>
  </si>
  <si>
    <t>204-126</t>
  </si>
  <si>
    <t>K1 1 14 131</t>
  </si>
  <si>
    <t>K1 1 14 132</t>
  </si>
  <si>
    <t>K1 1 14 133</t>
  </si>
  <si>
    <t>K1 1 14 134</t>
  </si>
  <si>
    <t>K1 1 14 135</t>
  </si>
  <si>
    <t>K1 1 14 136</t>
  </si>
  <si>
    <t>K1 1 14 137</t>
  </si>
  <si>
    <t>K1 1 14 138</t>
  </si>
  <si>
    <t>K1 1 14 139</t>
  </si>
  <si>
    <t>K1 1 14 140</t>
  </si>
  <si>
    <t>204-128</t>
  </si>
  <si>
    <t>204-10</t>
  </si>
  <si>
    <t>204-05</t>
  </si>
  <si>
    <t>204-352</t>
  </si>
  <si>
    <t>205-352</t>
  </si>
  <si>
    <t>204-351</t>
  </si>
  <si>
    <t>205-351</t>
  </si>
  <si>
    <t>204-350</t>
  </si>
  <si>
    <t>205-350</t>
  </si>
  <si>
    <t>205-128 b</t>
  </si>
  <si>
    <t>K1 1 14 60</t>
  </si>
  <si>
    <t>K1 1 14 59</t>
  </si>
  <si>
    <t>K1 1 14 58</t>
  </si>
  <si>
    <t>K1 1 14 57</t>
  </si>
  <si>
    <t>K1 1 14 56</t>
  </si>
  <si>
    <t>K1 1 14 55</t>
  </si>
  <si>
    <t>K1 1 14 54</t>
  </si>
  <si>
    <t>K1 1 14 53</t>
  </si>
  <si>
    <t>K1 1 14 52</t>
  </si>
  <si>
    <t>K1 1 14 51</t>
  </si>
  <si>
    <t>204-143</t>
  </si>
  <si>
    <t>204-47</t>
  </si>
  <si>
    <t>204-41</t>
  </si>
  <si>
    <t>204-277</t>
  </si>
  <si>
    <t>205-277</t>
  </si>
  <si>
    <t>204-387</t>
  </si>
  <si>
    <t>205-387</t>
  </si>
  <si>
    <t>204-386</t>
  </si>
  <si>
    <t>205-388</t>
  </si>
  <si>
    <t>205-143 b</t>
  </si>
  <si>
    <t>K1 1 14 40</t>
  </si>
  <si>
    <t>K1 1 14 39</t>
  </si>
  <si>
    <t>K1 1 14 38</t>
  </si>
  <si>
    <t>K1 1 14 37</t>
  </si>
  <si>
    <t>K1 1 14 36</t>
  </si>
  <si>
    <t>K1 1 14 35</t>
  </si>
  <si>
    <t>K1 1 14 34</t>
  </si>
  <si>
    <t>K1 1 14 33</t>
  </si>
  <si>
    <t>K1 1 14 32</t>
  </si>
  <si>
    <t>K1 1 14 31</t>
  </si>
  <si>
    <t>204-144</t>
  </si>
  <si>
    <t>204-49</t>
  </si>
  <si>
    <t>204-13</t>
  </si>
  <si>
    <t>204-391</t>
  </si>
  <si>
    <t>205-391</t>
  </si>
  <si>
    <t>204-390</t>
  </si>
  <si>
    <t>205-390</t>
  </si>
  <si>
    <t>204-389</t>
  </si>
  <si>
    <t>205-389</t>
  </si>
  <si>
    <t>205-144 b</t>
  </si>
  <si>
    <t>K1 1 14 10</t>
  </si>
  <si>
    <t>K1 1 14 09</t>
  </si>
  <si>
    <t>K1 1 14 08</t>
  </si>
  <si>
    <t>K1 1 14 07</t>
  </si>
  <si>
    <t>K1 1 14 06</t>
  </si>
  <si>
    <t>K1 1 14 05</t>
  </si>
  <si>
    <t>K1 1 14 04</t>
  </si>
  <si>
    <t>K1 1 14 03</t>
  </si>
  <si>
    <t>K1 1 14 02</t>
  </si>
  <si>
    <t>K1 1 14 01</t>
  </si>
  <si>
    <t>204-92</t>
  </si>
  <si>
    <t>204-34</t>
  </si>
  <si>
    <t>204-14</t>
  </si>
  <si>
    <t>204-248</t>
  </si>
  <si>
    <t>205-248</t>
  </si>
  <si>
    <t>204-247</t>
  </si>
  <si>
    <t>205-247</t>
  </si>
  <si>
    <t>204-246</t>
  </si>
  <si>
    <t>205-246</t>
  </si>
  <si>
    <t>205-92</t>
  </si>
  <si>
    <t>K1 1 14 50</t>
  </si>
  <si>
    <t>K1 1 14 49</t>
  </si>
  <si>
    <t>K1 1 14 48</t>
  </si>
  <si>
    <t>K1 1 14 47</t>
  </si>
  <si>
    <t>K1 1 14 46</t>
  </si>
  <si>
    <t>K1 1 14 45</t>
  </si>
  <si>
    <t>K1 1 14 44</t>
  </si>
  <si>
    <t>K1 1 14 43</t>
  </si>
  <si>
    <t>K1 1 14 42</t>
  </si>
  <si>
    <t>K1 1 14 41</t>
  </si>
  <si>
    <t>204-99</t>
  </si>
  <si>
    <t>204-21 b</t>
  </si>
  <si>
    <t>204-20</t>
  </si>
  <si>
    <t>204-269</t>
  </si>
  <si>
    <t>205-269</t>
  </si>
  <si>
    <t>204-268</t>
  </si>
  <si>
    <t>205-268</t>
  </si>
  <si>
    <t>204-267</t>
  </si>
  <si>
    <t>205-267</t>
  </si>
  <si>
    <t>205-99</t>
  </si>
  <si>
    <t>K1 1 13 80</t>
  </si>
  <si>
    <t>K1 1 13 79</t>
  </si>
  <si>
    <t>K1 1 13 78</t>
  </si>
  <si>
    <t>K1 1 13 77</t>
  </si>
  <si>
    <t>K1 1 13 76</t>
  </si>
  <si>
    <t>K1 1 13 75</t>
  </si>
  <si>
    <t>K1 1 13 74</t>
  </si>
  <si>
    <t>K1 1 13 73</t>
  </si>
  <si>
    <t>K1 1 13 72</t>
  </si>
  <si>
    <t>K1 1 13 71</t>
  </si>
  <si>
    <t>205-120</t>
  </si>
  <si>
    <t>205-326</t>
  </si>
  <si>
    <t>204-326</t>
  </si>
  <si>
    <t>205-327</t>
  </si>
  <si>
    <t>204-327</t>
  </si>
  <si>
    <t>205-328</t>
  </si>
  <si>
    <t>204-328</t>
  </si>
  <si>
    <t>204-24</t>
  </si>
  <si>
    <t>204-25</t>
  </si>
  <si>
    <t>204-120</t>
  </si>
  <si>
    <t>K1 1 14 81</t>
  </si>
  <si>
    <t>K1 1 14 82</t>
  </si>
  <si>
    <t>K1 1 14 83</t>
  </si>
  <si>
    <t>K1 1 14 84</t>
  </si>
  <si>
    <t>K1 1 14 85</t>
  </si>
  <si>
    <t>K1 1 14 86</t>
  </si>
  <si>
    <t>K1 1 14 87</t>
  </si>
  <si>
    <t>K1 1 14 88</t>
  </si>
  <si>
    <t>K1 1 14 89</t>
  </si>
  <si>
    <t>K1 1 14 90</t>
  </si>
  <si>
    <t>205-141 b</t>
  </si>
  <si>
    <t>205-380</t>
  </si>
  <si>
    <t>204-380</t>
  </si>
  <si>
    <t>205-381</t>
  </si>
  <si>
    <t>204-381</t>
  </si>
  <si>
    <t>205-382</t>
  </si>
  <si>
    <t>204-382</t>
  </si>
  <si>
    <t>204-37</t>
  </si>
  <si>
    <t>204-45</t>
  </si>
  <si>
    <t>204-141</t>
  </si>
  <si>
    <t>K1 1 14 111</t>
  </si>
  <si>
    <t>K1 1 14 112</t>
  </si>
  <si>
    <t>K1 1 14 113</t>
  </si>
  <si>
    <t>K1 1 14 114</t>
  </si>
  <si>
    <t>K1 1 14 115</t>
  </si>
  <si>
    <t>K1 1 14 116</t>
  </si>
  <si>
    <t>K1 1 14 117</t>
  </si>
  <si>
    <t>K1 1 14 118</t>
  </si>
  <si>
    <t>K1 1 14 119</t>
  </si>
  <si>
    <t>K1 1 14 120</t>
  </si>
  <si>
    <t>205-142 b</t>
  </si>
  <si>
    <t>205-383</t>
  </si>
  <si>
    <t>204-383</t>
  </si>
  <si>
    <t>205-384</t>
  </si>
  <si>
    <t>204-384</t>
  </si>
  <si>
    <t>205-385</t>
  </si>
  <si>
    <t>204-385</t>
  </si>
  <si>
    <t>204-12</t>
  </si>
  <si>
    <t>204-40</t>
  </si>
  <si>
    <t>204-142</t>
  </si>
  <si>
    <t>K1 1 14 121</t>
  </si>
  <si>
    <t>K1 1 14 122</t>
  </si>
  <si>
    <t>K1 1 14 123</t>
  </si>
  <si>
    <t>K1 1 14 124</t>
  </si>
  <si>
    <t>K1 1 14 125</t>
  </si>
  <si>
    <t>K1 1 14 126</t>
  </si>
  <si>
    <t>K1 1 14 127</t>
  </si>
  <si>
    <t>K1 1 14 128</t>
  </si>
  <si>
    <t>K1 1 14 129</t>
  </si>
  <si>
    <t>K1 1 14 130</t>
  </si>
  <si>
    <t>205-42</t>
  </si>
  <si>
    <t>205-124 b</t>
  </si>
  <si>
    <t>204-124 b</t>
  </si>
  <si>
    <t>205-83 b</t>
  </si>
  <si>
    <t>205-125</t>
  </si>
  <si>
    <t>204-125</t>
  </si>
  <si>
    <t>205-84 b</t>
  </si>
  <si>
    <t>205-126  c</t>
  </si>
  <si>
    <t>204-42</t>
  </si>
  <si>
    <t>205-28</t>
  </si>
  <si>
    <t>205-82</t>
  </si>
  <si>
    <t>204-82</t>
  </si>
  <si>
    <t>205-84</t>
  </si>
  <si>
    <t>204-84</t>
  </si>
  <si>
    <t>205-19</t>
  </si>
  <si>
    <t>205-57</t>
  </si>
  <si>
    <t>204-57</t>
  </si>
  <si>
    <t>204-19</t>
  </si>
  <si>
    <t>205-24</t>
  </si>
  <si>
    <t>205-70</t>
  </si>
  <si>
    <t>204-70</t>
  </si>
  <si>
    <t>205-72</t>
  </si>
  <si>
    <t>204-72</t>
  </si>
  <si>
    <t>205-25</t>
  </si>
  <si>
    <t>205-75</t>
  </si>
  <si>
    <t>204-75</t>
  </si>
  <si>
    <t>205-54</t>
  </si>
  <si>
    <t>204-162</t>
  </si>
  <si>
    <t>205-162</t>
  </si>
  <si>
    <t>204-336</t>
  </si>
  <si>
    <t>205-336</t>
  </si>
  <si>
    <t>204-335</t>
  </si>
  <si>
    <t>205-335</t>
  </si>
  <si>
    <t>205-123</t>
  </si>
  <si>
    <t>K1 1 14 141</t>
  </si>
  <si>
    <t>K1 1 14 149</t>
  </si>
  <si>
    <t>K1 1 14 148</t>
  </si>
  <si>
    <t>K1 1 13 65</t>
  </si>
  <si>
    <t>K1 1 13 64</t>
  </si>
  <si>
    <t>K1 1 13 63</t>
  </si>
  <si>
    <t>K1 1 13 62</t>
  </si>
  <si>
    <t>K1 1 13 61</t>
  </si>
  <si>
    <t>205-132</t>
  </si>
  <si>
    <t>205-359</t>
  </si>
  <si>
    <t>204-359</t>
  </si>
  <si>
    <t>205-357</t>
  </si>
  <si>
    <t>204-357</t>
  </si>
  <si>
    <t>205-360</t>
  </si>
  <si>
    <t>204-360</t>
  </si>
  <si>
    <t>204-132</t>
  </si>
  <si>
    <t>205-15</t>
  </si>
  <si>
    <t>205-43</t>
  </si>
  <si>
    <t>204-43</t>
  </si>
  <si>
    <t>205-29</t>
  </si>
  <si>
    <t>205-45</t>
  </si>
  <si>
    <t>205-30</t>
  </si>
  <si>
    <t>204-15</t>
  </si>
  <si>
    <t>205-66</t>
  </si>
  <si>
    <t>205-191</t>
  </si>
  <si>
    <t>204-191</t>
  </si>
  <si>
    <t>205-126</t>
  </si>
  <si>
    <t>205-192</t>
  </si>
  <si>
    <t>204-192</t>
  </si>
  <si>
    <t>204-106</t>
  </si>
  <si>
    <t>204-66</t>
  </si>
  <si>
    <t>K3 1 14 151</t>
  </si>
  <si>
    <t>K3 1 14 152</t>
  </si>
  <si>
    <t>K3 1 14 153</t>
  </si>
  <si>
    <t>K3 1 14 154</t>
  </si>
  <si>
    <t>K3 1 14 155</t>
  </si>
  <si>
    <t>K3 1 14 156</t>
  </si>
  <si>
    <t>K3 1 14 157</t>
  </si>
  <si>
    <t>K3 1 14 158</t>
  </si>
  <si>
    <t>205-68</t>
  </si>
  <si>
    <t>205-195</t>
  </si>
  <si>
    <t>204-195</t>
  </si>
  <si>
    <t>205-128 a</t>
  </si>
  <si>
    <t>205-196</t>
  </si>
  <si>
    <t>204-196</t>
  </si>
  <si>
    <t>204-108</t>
  </si>
  <si>
    <t>204-68</t>
  </si>
  <si>
    <t>205-71</t>
  </si>
  <si>
    <t>205-201</t>
  </si>
  <si>
    <t>204-201</t>
  </si>
  <si>
    <t>205-131</t>
  </si>
  <si>
    <t>205-202</t>
  </si>
  <si>
    <t>204-202</t>
  </si>
  <si>
    <t>204-111</t>
  </si>
  <si>
    <t>204-71</t>
  </si>
  <si>
    <t>K3 1 14 247</t>
  </si>
  <si>
    <t>K3 1 14 248</t>
  </si>
  <si>
    <t>K3 1 14 249</t>
  </si>
  <si>
    <t>K3 1 14 250</t>
  </si>
  <si>
    <t>K3 1 14 251</t>
  </si>
  <si>
    <t>K3 1 14 252</t>
  </si>
  <si>
    <t>K3 1 14 253</t>
  </si>
  <si>
    <t>K3 1 14 254</t>
  </si>
  <si>
    <t>205-203</t>
  </si>
  <si>
    <t>204-203</t>
  </si>
  <si>
    <t>205-204</t>
  </si>
  <si>
    <t>204-204</t>
  </si>
  <si>
    <t>204-112</t>
  </si>
  <si>
    <t>K3 1 14 223</t>
  </si>
  <si>
    <t>K3 1 14 224</t>
  </si>
  <si>
    <t>K3 1 14 225</t>
  </si>
  <si>
    <t>K3 1 14 226</t>
  </si>
  <si>
    <t>K3 1 14 227</t>
  </si>
  <si>
    <t>K3 1 14 228</t>
  </si>
  <si>
    <t>K3 1 14 229</t>
  </si>
  <si>
    <t>K3 1 14 230</t>
  </si>
  <si>
    <t>205-74</t>
  </si>
  <si>
    <t>205-207</t>
  </si>
  <si>
    <t>204-207</t>
  </si>
  <si>
    <t>205-134</t>
  </si>
  <si>
    <t>205-208</t>
  </si>
  <si>
    <t>204-208</t>
  </si>
  <si>
    <t>204-114</t>
  </si>
  <si>
    <t>204-74</t>
  </si>
  <si>
    <t>K3 1 14 239</t>
  </si>
  <si>
    <t>K3 1 14 240</t>
  </si>
  <si>
    <t>K3 1 14 241</t>
  </si>
  <si>
    <t>K3 1 14 242</t>
  </si>
  <si>
    <t>K3 1 14 243</t>
  </si>
  <si>
    <t>K3 1 14 244</t>
  </si>
  <si>
    <t>K3 1 14 245</t>
  </si>
  <si>
    <t>K3 1 14 246</t>
  </si>
  <si>
    <t>205-78</t>
  </si>
  <si>
    <t>205-215</t>
  </si>
  <si>
    <t>204-215</t>
  </si>
  <si>
    <t>205-138</t>
  </si>
  <si>
    <t>205-216</t>
  </si>
  <si>
    <t>204-216</t>
  </si>
  <si>
    <t>204-118</t>
  </si>
  <si>
    <t>204-78</t>
  </si>
  <si>
    <t>205-79</t>
  </si>
  <si>
    <t>205-217</t>
  </si>
  <si>
    <t>204-217</t>
  </si>
  <si>
    <t>205-139</t>
  </si>
  <si>
    <t>205-218</t>
  </si>
  <si>
    <t>204-218</t>
  </si>
  <si>
    <t>204-119</t>
  </si>
  <si>
    <t>204-79</t>
  </si>
  <si>
    <t>205-81</t>
  </si>
  <si>
    <t>205-221</t>
  </si>
  <si>
    <t>204-221</t>
  </si>
  <si>
    <t>205-141 a</t>
  </si>
  <si>
    <t>205-222</t>
  </si>
  <si>
    <t>204-222</t>
  </si>
  <si>
    <t>204-121 a</t>
  </si>
  <si>
    <t>204-81</t>
  </si>
  <si>
    <t>K3 1 14 175</t>
  </si>
  <si>
    <t>K3 1 14 176</t>
  </si>
  <si>
    <t>K3 1 14 177</t>
  </si>
  <si>
    <t>K3 1 14 178</t>
  </si>
  <si>
    <t>K3 1 14 179</t>
  </si>
  <si>
    <t>K3 1 14 180</t>
  </si>
  <si>
    <t>K3 1 14 181</t>
  </si>
  <si>
    <t>K3 1 14 182</t>
  </si>
  <si>
    <t>205-223</t>
  </si>
  <si>
    <t>204-223</t>
  </si>
  <si>
    <t>205-142 a</t>
  </si>
  <si>
    <t>205-224</t>
  </si>
  <si>
    <t>204-224</t>
  </si>
  <si>
    <t>K3 1 14 255</t>
  </si>
  <si>
    <t>K3 1 14 256</t>
  </si>
  <si>
    <t>K3 1 14 257</t>
  </si>
  <si>
    <t>K3 1 14 258</t>
  </si>
  <si>
    <t>K3 1 14 259</t>
  </si>
  <si>
    <t>K3 1 14 260</t>
  </si>
  <si>
    <t>K3 1 14 261</t>
  </si>
  <si>
    <t>K3 1 14 262</t>
  </si>
  <si>
    <t>205-83</t>
  </si>
  <si>
    <t>205-225</t>
  </si>
  <si>
    <t>204-225</t>
  </si>
  <si>
    <t>205-143</t>
  </si>
  <si>
    <t>205-226</t>
  </si>
  <si>
    <t>204-226</t>
  </si>
  <si>
    <t>204-123</t>
  </si>
  <si>
    <t>204-83</t>
  </si>
  <si>
    <t>205-62</t>
  </si>
  <si>
    <t>205-183</t>
  </si>
  <si>
    <t>204-183</t>
  </si>
  <si>
    <t>205-122 a</t>
  </si>
  <si>
    <t>205-184</t>
  </si>
  <si>
    <t>204-184</t>
  </si>
  <si>
    <t>204-102</t>
  </si>
  <si>
    <t>204-62</t>
  </si>
  <si>
    <t>205-77</t>
  </si>
  <si>
    <t>205-213</t>
  </si>
  <si>
    <t>204-213</t>
  </si>
  <si>
    <t>205-137 a</t>
  </si>
  <si>
    <t>205-214</t>
  </si>
  <si>
    <t>204-214</t>
  </si>
  <si>
    <t>204-117</t>
  </si>
  <si>
    <t>204-77</t>
  </si>
  <si>
    <t>205-84 a</t>
  </si>
  <si>
    <t>205-227</t>
  </si>
  <si>
    <t>204-227</t>
  </si>
  <si>
    <t>205-144 a</t>
  </si>
  <si>
    <t>205-228</t>
  </si>
  <si>
    <t>204-228</t>
  </si>
  <si>
    <t>204-124 a</t>
  </si>
  <si>
    <t>K3 1 14 167</t>
  </si>
  <si>
    <t>K3 1 14 168</t>
  </si>
  <si>
    <t>K3 1 14 169</t>
  </si>
  <si>
    <t>K3 1 14 170</t>
  </si>
  <si>
    <t>K3 1 14 171</t>
  </si>
  <si>
    <t>K3 1 14 172</t>
  </si>
  <si>
    <t>K3 1 14 173</t>
  </si>
  <si>
    <t>K3 1 14 174</t>
  </si>
  <si>
    <t>205-85</t>
  </si>
  <si>
    <t>205-229</t>
  </si>
  <si>
    <t>204-229</t>
  </si>
  <si>
    <t>205-145</t>
  </si>
  <si>
    <t>205-23</t>
  </si>
  <si>
    <t>204-23</t>
  </si>
  <si>
    <t>K3 1 14 231</t>
  </si>
  <si>
    <t>K3 1 14 232</t>
  </si>
  <si>
    <t>K3 1 14 233</t>
  </si>
  <si>
    <t>K3 1 14 234</t>
  </si>
  <si>
    <t>K3 1 14 235</t>
  </si>
  <si>
    <t>K3 1 14 236</t>
  </si>
  <si>
    <t>K3 1 14 237</t>
  </si>
  <si>
    <t>K3 1 14 238</t>
  </si>
  <si>
    <t>205-64</t>
  </si>
  <si>
    <t>205-187</t>
  </si>
  <si>
    <t>204-187</t>
  </si>
  <si>
    <t>205-124 a</t>
  </si>
  <si>
    <t>205-188</t>
  </si>
  <si>
    <t>204-188</t>
  </si>
  <si>
    <t>204-104</t>
  </si>
  <si>
    <t>204-64</t>
  </si>
  <si>
    <t>K3 1 14 159</t>
  </si>
  <si>
    <t>K3 1 14 160</t>
  </si>
  <si>
    <t>K3 1 14 161</t>
  </si>
  <si>
    <t>K3 1 14 162</t>
  </si>
  <si>
    <t>K3 1 14 163</t>
  </si>
  <si>
    <t>K3 1 14 164</t>
  </si>
  <si>
    <t>K3 1 14 165</t>
  </si>
  <si>
    <t>K3 1 14 166</t>
  </si>
  <si>
    <t>205-67</t>
  </si>
  <si>
    <t>205-193</t>
  </si>
  <si>
    <t>204-193</t>
  </si>
  <si>
    <t>205-127</t>
  </si>
  <si>
    <t>205-194</t>
  </si>
  <si>
    <t>204-194</t>
  </si>
  <si>
    <t>204-107</t>
  </si>
  <si>
    <t>204-67</t>
  </si>
  <si>
    <t>K3 1 14 199</t>
  </si>
  <si>
    <t>K3 1 14 200</t>
  </si>
  <si>
    <t>K3 1 14 201</t>
  </si>
  <si>
    <t>K3 1 14 202</t>
  </si>
  <si>
    <t>K3 1 14 203</t>
  </si>
  <si>
    <t>K3 1 14 204</t>
  </si>
  <si>
    <t>K3 1 14 205</t>
  </si>
  <si>
    <t>K3 1 14 206</t>
  </si>
  <si>
    <t>205-88</t>
  </si>
  <si>
    <t>205-235</t>
  </si>
  <si>
    <t>204-235</t>
  </si>
  <si>
    <t>205-21</t>
  </si>
  <si>
    <t>204-21</t>
  </si>
  <si>
    <t>204-88</t>
  </si>
  <si>
    <t>205-86</t>
  </si>
  <si>
    <t>204-86</t>
  </si>
  <si>
    <t>205-129</t>
  </si>
  <si>
    <t>205-353</t>
  </si>
  <si>
    <t>204-353</t>
  </si>
  <si>
    <t>205-354</t>
  </si>
  <si>
    <t>204-354</t>
  </si>
  <si>
    <t>204-129</t>
  </si>
  <si>
    <t>205-275</t>
  </si>
  <si>
    <t>204-275</t>
  </si>
  <si>
    <t>205-102</t>
  </si>
  <si>
    <t>205-363</t>
  </si>
  <si>
    <t>204-363</t>
  </si>
  <si>
    <t>205-364</t>
  </si>
  <si>
    <t>204-364</t>
  </si>
  <si>
    <t>205-358</t>
  </si>
  <si>
    <t>204-358</t>
  </si>
  <si>
    <t>204-131</t>
  </si>
  <si>
    <t>205-26</t>
  </si>
  <si>
    <t>205-76</t>
  </si>
  <si>
    <t>204-76</t>
  </si>
  <si>
    <t>205-63</t>
  </si>
  <si>
    <t>204-63</t>
  </si>
  <si>
    <t>204-73</t>
  </si>
  <si>
    <t>204-113</t>
  </si>
  <si>
    <t>204-206</t>
  </si>
  <si>
    <t>205-206</t>
  </si>
  <si>
    <t>205-133</t>
  </si>
  <si>
    <t>204-205</t>
  </si>
  <si>
    <t>205-205</t>
  </si>
  <si>
    <t>205-73</t>
  </si>
  <si>
    <t>K3 1 14 214</t>
  </si>
  <si>
    <t>K3 1 14 213</t>
  </si>
  <si>
    <t>K3 1 14 212</t>
  </si>
  <si>
    <t>K3 1 14 211</t>
  </si>
  <si>
    <t>K3 1 14 210</t>
  </si>
  <si>
    <t>K3 1 14 209</t>
  </si>
  <si>
    <t>K3 1 14 208</t>
  </si>
  <si>
    <t>K3 1 14 207</t>
  </si>
  <si>
    <t>205-59</t>
  </si>
  <si>
    <t>205-90</t>
  </si>
  <si>
    <t>204-90</t>
  </si>
  <si>
    <t>204-30 a</t>
  </si>
  <si>
    <t>204-30 b</t>
  </si>
  <si>
    <t>205-61</t>
  </si>
  <si>
    <t>205-181</t>
  </si>
  <si>
    <t>204-181</t>
  </si>
  <si>
    <t>205-182</t>
  </si>
  <si>
    <t>204-182</t>
  </si>
  <si>
    <t>204-101</t>
  </si>
  <si>
    <t>204-61</t>
  </si>
  <si>
    <t>205-69</t>
  </si>
  <si>
    <t>205-197</t>
  </si>
  <si>
    <t>204-197</t>
  </si>
  <si>
    <t>205-198</t>
  </si>
  <si>
    <t>204-198</t>
  </si>
  <si>
    <t>204-109</t>
  </si>
  <si>
    <t>204-69</t>
  </si>
  <si>
    <t>K3 1 14 191</t>
  </si>
  <si>
    <t>K3 1 14 192</t>
  </si>
  <si>
    <t>K3 1 14 193</t>
  </si>
  <si>
    <t>K3 1 14 194</t>
  </si>
  <si>
    <t>K3 1 14 195</t>
  </si>
  <si>
    <t>K3 1 14 196</t>
  </si>
  <si>
    <t>K3 1 14 197</t>
  </si>
  <si>
    <t>K3 1 14 198</t>
  </si>
  <si>
    <t>205-209</t>
  </si>
  <si>
    <t>204-209</t>
  </si>
  <si>
    <t>205-135</t>
  </si>
  <si>
    <t>204-21 a</t>
  </si>
  <si>
    <t>204-115</t>
  </si>
  <si>
    <t>K3 1 14 183</t>
  </si>
  <si>
    <t>K3 1 14 184</t>
  </si>
  <si>
    <t>K3 1 14 185</t>
  </si>
  <si>
    <t>K3 1 14 186</t>
  </si>
  <si>
    <t>K3 1 14 187</t>
  </si>
  <si>
    <t>K3 1 14 188</t>
  </si>
  <si>
    <t>K3 1 14 189</t>
  </si>
  <si>
    <t>K3 1 14 190</t>
  </si>
  <si>
    <t>205-22</t>
  </si>
  <si>
    <t>204-22</t>
  </si>
  <si>
    <t>205-27</t>
  </si>
  <si>
    <t>205-20</t>
  </si>
  <si>
    <t>205-58</t>
  </si>
  <si>
    <t>204-58</t>
  </si>
  <si>
    <t>205-60</t>
  </si>
  <si>
    <t>204-60</t>
  </si>
  <si>
    <t>205-87</t>
  </si>
  <si>
    <t>205-233</t>
  </si>
  <si>
    <t>204-233</t>
  </si>
  <si>
    <t>205-234</t>
  </si>
  <si>
    <t>204-234</t>
  </si>
  <si>
    <t>204-87</t>
  </si>
  <si>
    <t>JUMLAH  ARMADA MILIK PT KCJ</t>
  </si>
  <si>
    <t>BPYBDS</t>
  </si>
  <si>
    <t xml:space="preserve">KL3 REPOWERING </t>
  </si>
  <si>
    <t>KL3-97246</t>
  </si>
  <si>
    <t>KL3-97229</t>
  </si>
  <si>
    <t>KL3-2000207</t>
  </si>
  <si>
    <t>KL3-97250</t>
  </si>
  <si>
    <t>KL3-97234</t>
  </si>
  <si>
    <t>KL3-97231</t>
  </si>
  <si>
    <t>KL3-97233</t>
  </si>
  <si>
    <t>KL3-2000208</t>
  </si>
  <si>
    <t>K3 1 97 09</t>
  </si>
  <si>
    <t>K3 1 97 04</t>
  </si>
  <si>
    <t>K3 1 00 08</t>
  </si>
  <si>
    <t>K3 1 97 37</t>
  </si>
  <si>
    <t>K3 1 97 13</t>
  </si>
  <si>
    <t>K3 1 97 06</t>
  </si>
  <si>
    <t>K3 1 97 12</t>
  </si>
  <si>
    <t>K3 1 00 07</t>
  </si>
  <si>
    <t>KL3-98210</t>
  </si>
  <si>
    <t>KL3-2001206</t>
  </si>
  <si>
    <t>KL3-96215</t>
  </si>
  <si>
    <t>KL3-96216</t>
  </si>
  <si>
    <t>KL3-97248</t>
  </si>
  <si>
    <t>KL3-97245</t>
  </si>
  <si>
    <t>KL3-97247</t>
  </si>
  <si>
    <t>KL3-97232</t>
  </si>
  <si>
    <t>K3 1 98 06</t>
  </si>
  <si>
    <t>K3 1 01 01</t>
  </si>
  <si>
    <t>K3 1 96 11</t>
  </si>
  <si>
    <t>K3 1 96 16</t>
  </si>
  <si>
    <t>K3 1 97 11</t>
  </si>
  <si>
    <t>K3 1 97 08</t>
  </si>
  <si>
    <t>K3 1 97 01</t>
  </si>
  <si>
    <t>K3 1 97 07</t>
  </si>
  <si>
    <t>KL3-2001208</t>
  </si>
  <si>
    <t>KL3-96213</t>
  </si>
  <si>
    <t>KL3-97235</t>
  </si>
  <si>
    <t>KL3-97226</t>
  </si>
  <si>
    <t>KL3-96204</t>
  </si>
  <si>
    <t>KL3-99207</t>
  </si>
  <si>
    <t>KL3-98209</t>
  </si>
  <si>
    <t>KL3-99210</t>
  </si>
  <si>
    <t>K3 1 01 03</t>
  </si>
  <si>
    <t>K3 1 96 09</t>
  </si>
  <si>
    <t>K3 1 97 14</t>
  </si>
  <si>
    <t>K3 1 97 02</t>
  </si>
  <si>
    <t>K3 1 96 03</t>
  </si>
  <si>
    <t>K3 1 99 05</t>
  </si>
  <si>
    <t>K3 1 98 05</t>
  </si>
  <si>
    <t>K3 1 99 08</t>
  </si>
  <si>
    <t xml:space="preserve">KL3 AC KFW </t>
  </si>
  <si>
    <t>KL3 1101</t>
  </si>
  <si>
    <t>KL3 1102</t>
  </si>
  <si>
    <t>KL3 1103</t>
  </si>
  <si>
    <t>KL3 1104</t>
  </si>
  <si>
    <t>KL3 1105</t>
  </si>
  <si>
    <t>KL3 1106</t>
  </si>
  <si>
    <t>KL3 11 7</t>
  </si>
  <si>
    <t>KL3 1108</t>
  </si>
  <si>
    <t>KL3 1109</t>
  </si>
  <si>
    <t>KL3 1110</t>
  </si>
  <si>
    <t>K3 1 12 01</t>
  </si>
  <si>
    <t>K3 1 12 02</t>
  </si>
  <si>
    <t>K3 1 12 03</t>
  </si>
  <si>
    <t>K3 1 12 04</t>
  </si>
  <si>
    <t>K3 1 12 05</t>
  </si>
  <si>
    <t>K3 1 12 06</t>
  </si>
  <si>
    <t>K3 1 12 07</t>
  </si>
  <si>
    <t>K3 1 12 08</t>
  </si>
  <si>
    <t>K3 1 12 09</t>
  </si>
  <si>
    <t>K3 1 12 10</t>
  </si>
  <si>
    <t>KL3 1111</t>
  </si>
  <si>
    <t>KL3 1112</t>
  </si>
  <si>
    <t>KL3 1113</t>
  </si>
  <si>
    <t>KL3 1114</t>
  </si>
  <si>
    <t>KL3 1115</t>
  </si>
  <si>
    <t>KL3 1116</t>
  </si>
  <si>
    <t>KL3 1117</t>
  </si>
  <si>
    <t>KL3 1118</t>
  </si>
  <si>
    <t>KL3 1119</t>
  </si>
  <si>
    <t>KL3 1120</t>
  </si>
  <si>
    <t>K3 1 12 11</t>
  </si>
  <si>
    <t>K3 1 12 12</t>
  </si>
  <si>
    <t>K3 1 12 13</t>
  </si>
  <si>
    <t>K3 1 12 14</t>
  </si>
  <si>
    <t>K3 1 12 15</t>
  </si>
  <si>
    <t>K3 1 12 16</t>
  </si>
  <si>
    <t>K3 1 12 17</t>
  </si>
  <si>
    <t>K3 1 12 18</t>
  </si>
  <si>
    <t>K3 1 12 19</t>
  </si>
  <si>
    <t>K3 1 12 20</t>
  </si>
  <si>
    <t>KL3 1121</t>
  </si>
  <si>
    <t>KL3 1122</t>
  </si>
  <si>
    <t>KL3 1123</t>
  </si>
  <si>
    <t>KL3 1124</t>
  </si>
  <si>
    <t>KL3 1125</t>
  </si>
  <si>
    <t>KL3 1126</t>
  </si>
  <si>
    <t>KL3 1127</t>
  </si>
  <si>
    <t>KL3 1128</t>
  </si>
  <si>
    <t>KL3 1129</t>
  </si>
  <si>
    <t>KL3 1130</t>
  </si>
  <si>
    <t>K3 1 12 21</t>
  </si>
  <si>
    <t>K3 1 12 22</t>
  </si>
  <si>
    <t>K3 1 12 23</t>
  </si>
  <si>
    <t>K3 1 12 24</t>
  </si>
  <si>
    <t>K3 1 12 25</t>
  </si>
  <si>
    <t>K3 1 12 26</t>
  </si>
  <si>
    <t>K3 1 12 27</t>
  </si>
  <si>
    <t>K3 1 12 28</t>
  </si>
  <si>
    <t>K3 1 12 29</t>
  </si>
  <si>
    <t>K3 1 12 30</t>
  </si>
  <si>
    <t>KL3 1131</t>
  </si>
  <si>
    <t>KL3 1132</t>
  </si>
  <si>
    <t>KL3 1133</t>
  </si>
  <si>
    <t>KL3 1134</t>
  </si>
  <si>
    <t>KL3 1135</t>
  </si>
  <si>
    <t>KL3 1136</t>
  </si>
  <si>
    <t>KL3 1137</t>
  </si>
  <si>
    <t>KL3 1138</t>
  </si>
  <si>
    <t>KL3 1139</t>
  </si>
  <si>
    <t>KL3 1140</t>
  </si>
  <si>
    <t>K3 1 12 31</t>
  </si>
  <si>
    <t>K3 1 12 32</t>
  </si>
  <si>
    <t>K3 1 12 33</t>
  </si>
  <si>
    <t>K3 1 12 34</t>
  </si>
  <si>
    <t>K3 1 12 35</t>
  </si>
  <si>
    <t>K3 1 12 36</t>
  </si>
  <si>
    <t>K3 1 12 37</t>
  </si>
  <si>
    <t>K3 1 12 38</t>
  </si>
  <si>
    <t>K3 1 12 39</t>
  </si>
  <si>
    <t>K3 1 12 40</t>
  </si>
  <si>
    <t>JUMLAH ARMADA BPYBDS</t>
  </si>
  <si>
    <t>PT. KAI (PERSERO)</t>
  </si>
  <si>
    <t xml:space="preserve">KL1 1000                                       </t>
  </si>
  <si>
    <t>KL1 1061</t>
  </si>
  <si>
    <t>KL1 1062</t>
  </si>
  <si>
    <t>KL1 1063</t>
  </si>
  <si>
    <t>KL1 1064</t>
  </si>
  <si>
    <t>KL1 1065</t>
  </si>
  <si>
    <t>KL1 1066</t>
  </si>
  <si>
    <t>KL1 1069</t>
  </si>
  <si>
    <t>KL1 1060</t>
  </si>
  <si>
    <t>K1 1 07 58</t>
  </si>
  <si>
    <t>K1 1 07 59</t>
  </si>
  <si>
    <t>K1 1 07 60</t>
  </si>
  <si>
    <t>K1 1 07 61</t>
  </si>
  <si>
    <t>K1 1 07 62</t>
  </si>
  <si>
    <t>K1 1 07 63</t>
  </si>
  <si>
    <t>K1 1 07 66</t>
  </si>
  <si>
    <t>K1 1 07 67</t>
  </si>
  <si>
    <t>KL1 1081</t>
  </si>
  <si>
    <t>KL1 1082</t>
  </si>
  <si>
    <t>KL1 1083</t>
  </si>
  <si>
    <t>KL1 1084</t>
  </si>
  <si>
    <t>KL1 1085</t>
  </si>
  <si>
    <t>KL1 1086</t>
  </si>
  <si>
    <t>KL1 1089</t>
  </si>
  <si>
    <t>KL1 1080</t>
  </si>
  <si>
    <t>K1 1 07 48</t>
  </si>
  <si>
    <t>K1 1 07 49</t>
  </si>
  <si>
    <t>K1 1 07 50</t>
  </si>
  <si>
    <t>K1 1 07 51</t>
  </si>
  <si>
    <t>K1 1 07 52</t>
  </si>
  <si>
    <t>K1 1 07 53</t>
  </si>
  <si>
    <t>K1 1 07 56</t>
  </si>
  <si>
    <t>K1 1 07 57</t>
  </si>
  <si>
    <t>KL1 1091</t>
  </si>
  <si>
    <t>KL1 1092</t>
  </si>
  <si>
    <t>KL1 1093</t>
  </si>
  <si>
    <t>KL1 1094</t>
  </si>
  <si>
    <t>KL1 1095</t>
  </si>
  <si>
    <t>KL1 1096</t>
  </si>
  <si>
    <t>KL1 1099</t>
  </si>
  <si>
    <t>KL1 1090</t>
  </si>
  <si>
    <t>K1 1 07 19</t>
  </si>
  <si>
    <t>K1 1 07 20</t>
  </si>
  <si>
    <t>K1 1 07 21</t>
  </si>
  <si>
    <t>K1 1 07 22</t>
  </si>
  <si>
    <t>K1 1 07 23</t>
  </si>
  <si>
    <t>K1 1 07 24</t>
  </si>
  <si>
    <t>K1 1 07 27</t>
  </si>
  <si>
    <t>K1 1 07 28</t>
  </si>
  <si>
    <t xml:space="preserve">KL1 5000                        </t>
  </si>
  <si>
    <t>KL1 5817</t>
  </si>
  <si>
    <t>KL1 5246</t>
  </si>
  <si>
    <t>KL1 5632</t>
  </si>
  <si>
    <t>KL1 5359</t>
  </si>
  <si>
    <t>KL1 5127</t>
  </si>
  <si>
    <t>KL1 5927</t>
  </si>
  <si>
    <t>KL1 5251</t>
  </si>
  <si>
    <t>KL1 5017</t>
  </si>
  <si>
    <t>K1 1 07 09</t>
  </si>
  <si>
    <t>K1 1 07 10</t>
  </si>
  <si>
    <t>K1 1 07 11</t>
  </si>
  <si>
    <t>K1 1 07 12</t>
  </si>
  <si>
    <t>K1 1 07 13</t>
  </si>
  <si>
    <t>K1 1 07 14</t>
  </si>
  <si>
    <t>K1 1 07 17</t>
  </si>
  <si>
    <t>K1 1 07 18</t>
  </si>
  <si>
    <t>KL1 5009</t>
  </si>
  <si>
    <t>KL1 5313</t>
  </si>
  <si>
    <t>KL1 5215</t>
  </si>
  <si>
    <t>KL1 5607</t>
  </si>
  <si>
    <t>KL1 5314</t>
  </si>
  <si>
    <t>KL1 5631</t>
  </si>
  <si>
    <t>KL1 5312</t>
  </si>
  <si>
    <t>KL1 5809</t>
  </si>
  <si>
    <t>K1 1 07 47</t>
  </si>
  <si>
    <t>K1 1 07 44</t>
  </si>
  <si>
    <t>K1 1 07 43</t>
  </si>
  <si>
    <t>K1 1 07 42</t>
  </si>
  <si>
    <t>K1 1 07 41</t>
  </si>
  <si>
    <t>K1 1 07 35</t>
  </si>
  <si>
    <t>K1 1 07 39</t>
  </si>
  <si>
    <t>K1 1 07 38</t>
  </si>
  <si>
    <t xml:space="preserve">KL1 6000                            </t>
  </si>
  <si>
    <t>KL1 6181</t>
  </si>
  <si>
    <t>KL1 6242</t>
  </si>
  <si>
    <t>KL1 6245</t>
  </si>
  <si>
    <t>KL1 6156</t>
  </si>
  <si>
    <t>KL1 6165</t>
  </si>
  <si>
    <t>KL1 6166</t>
  </si>
  <si>
    <t>KL1 6167</t>
  </si>
  <si>
    <t>KL1 6168</t>
  </si>
  <si>
    <t>K1 1 00 13</t>
  </si>
  <si>
    <t>K1 1 00 33</t>
  </si>
  <si>
    <t>K1 1 00 34</t>
  </si>
  <si>
    <t>K1 1 01 04</t>
  </si>
  <si>
    <t>K1 1 01 09</t>
  </si>
  <si>
    <t>K1 1 01 10</t>
  </si>
  <si>
    <t>K1 1 01 11</t>
  </si>
  <si>
    <t>K1 1 01 12</t>
  </si>
  <si>
    <t xml:space="preserve">KL1 8000                                              </t>
  </si>
  <si>
    <t>KL1 8003</t>
  </si>
  <si>
    <t>KL1 8202</t>
  </si>
  <si>
    <t>KL1 8104</t>
  </si>
  <si>
    <t>KL1 8263</t>
  </si>
  <si>
    <t>KL1 8142</t>
  </si>
  <si>
    <t>KL1 8213</t>
  </si>
  <si>
    <t>KL1 8103</t>
  </si>
  <si>
    <t>KL1 8004</t>
  </si>
  <si>
    <t>K1 1 05 16</t>
  </si>
  <si>
    <t>K1 1 05 15</t>
  </si>
  <si>
    <t>K1 1 05 14</t>
  </si>
  <si>
    <t>K1 1 05 13</t>
  </si>
  <si>
    <t>K1 1 05 12</t>
  </si>
  <si>
    <t>K1 1 05 11</t>
  </si>
  <si>
    <t>K1 1 05 10</t>
  </si>
  <si>
    <t>K1 1 05 09</t>
  </si>
  <si>
    <t>KL1 8007</t>
  </si>
  <si>
    <t>KL1 8245</t>
  </si>
  <si>
    <t>KL1 8711</t>
  </si>
  <si>
    <t>KL1 8911</t>
  </si>
  <si>
    <t>KL1 8832</t>
  </si>
  <si>
    <t>KL1 8204</t>
  </si>
  <si>
    <t>KL1 8108</t>
  </si>
  <si>
    <t>KL1 8008</t>
  </si>
  <si>
    <t>K1 1 05 08</t>
  </si>
  <si>
    <t>K1 1 05 07</t>
  </si>
  <si>
    <t>K1 1 07 02</t>
  </si>
  <si>
    <t>K1 1 07 03</t>
  </si>
  <si>
    <t>K1 1 07 04</t>
  </si>
  <si>
    <t>K1 1 05 03</t>
  </si>
  <si>
    <t>K1 1 05 02</t>
  </si>
  <si>
    <t>K1 1 05 01</t>
  </si>
  <si>
    <t>KL1 8504</t>
  </si>
  <si>
    <t>KL1 8804</t>
  </si>
  <si>
    <t>KL1 8909</t>
  </si>
  <si>
    <t>KL1 8719</t>
  </si>
  <si>
    <t>KL1 8825</t>
  </si>
  <si>
    <t>KL1 8904</t>
  </si>
  <si>
    <t>KL1 8704</t>
  </si>
  <si>
    <t>KL1 8604</t>
  </si>
  <si>
    <t>K1 1 06 08</t>
  </si>
  <si>
    <t>K1 1 06 07</t>
  </si>
  <si>
    <t>K1 1 06 06</t>
  </si>
  <si>
    <t>K1 1 06 05</t>
  </si>
  <si>
    <t>K1 1 06 04</t>
  </si>
  <si>
    <t>K1 1 06 03</t>
  </si>
  <si>
    <t>K1 1 06 02</t>
  </si>
  <si>
    <t>K1 1 06 01</t>
  </si>
  <si>
    <t>KL1 8512</t>
  </si>
  <si>
    <t>KL1 8812</t>
  </si>
  <si>
    <t>KL1 8929</t>
  </si>
  <si>
    <t>KL1 0717</t>
  </si>
  <si>
    <t>KL1 0817</t>
  </si>
  <si>
    <t>KL1 8912</t>
  </si>
  <si>
    <t>KL1 8712</t>
  </si>
  <si>
    <t>KL1 8612</t>
  </si>
  <si>
    <t>K1 1 08 24</t>
  </si>
  <si>
    <t>K1 1 08 23</t>
  </si>
  <si>
    <t>K1 1 08 22</t>
  </si>
  <si>
    <t>K1 1 08 21</t>
  </si>
  <si>
    <t>K1 1 08 20</t>
  </si>
  <si>
    <t>K1 1 08 19</t>
  </si>
  <si>
    <t>K1 1 08 18</t>
  </si>
  <si>
    <t>K1 1 08 17</t>
  </si>
  <si>
    <t>KL1 8518</t>
  </si>
  <si>
    <t>KL1 0811</t>
  </si>
  <si>
    <t>KL1 8954</t>
  </si>
  <si>
    <t>KL1 8753</t>
  </si>
  <si>
    <t>KL1 8855</t>
  </si>
  <si>
    <t>KL1 8735</t>
  </si>
  <si>
    <t>KL1 8724</t>
  </si>
  <si>
    <t>KL1 8618</t>
  </si>
  <si>
    <t>K1 1 08 32</t>
  </si>
  <si>
    <t>K1 1 08 31</t>
  </si>
  <si>
    <t>K1 1 08 30</t>
  </si>
  <si>
    <t>K1 1 08 29</t>
  </si>
  <si>
    <t>K1 1 08 28</t>
  </si>
  <si>
    <t>K1 1 07 05</t>
  </si>
  <si>
    <t>K1 1 08 26</t>
  </si>
  <si>
    <t>K1 1 08 25</t>
  </si>
  <si>
    <t>KL1 8039</t>
  </si>
  <si>
    <t>KL1 8248</t>
  </si>
  <si>
    <t>KL1 8158</t>
  </si>
  <si>
    <t>KL1 8218</t>
  </si>
  <si>
    <t>KL1 8164</t>
  </si>
  <si>
    <t>KL1 8249</t>
  </si>
  <si>
    <t>KL1 8159</t>
  </si>
  <si>
    <t>KL1 8040</t>
  </si>
  <si>
    <t>K1 1 08 09</t>
  </si>
  <si>
    <t>K1 1 08 10</t>
  </si>
  <si>
    <t>K1 1 08 11</t>
  </si>
  <si>
    <t>K1 1 08 12</t>
  </si>
  <si>
    <t>K1 1 08 13</t>
  </si>
  <si>
    <t>K1 1 08 14</t>
  </si>
  <si>
    <t>K1 1 08 15</t>
  </si>
  <si>
    <t>K1 1 08 16</t>
  </si>
  <si>
    <t>KL1 8507</t>
  </si>
  <si>
    <t>KL1 8807</t>
  </si>
  <si>
    <t>KL1 8924</t>
  </si>
  <si>
    <t>KL1 8743</t>
  </si>
  <si>
    <t>KL1 8828</t>
  </si>
  <si>
    <t>KL1 8948</t>
  </si>
  <si>
    <t>KL1 8707</t>
  </si>
  <si>
    <t>KL1 8607</t>
  </si>
  <si>
    <t>K1 1 07 68</t>
  </si>
  <si>
    <t>K1 1 07 69</t>
  </si>
  <si>
    <t>K1 1 07 70</t>
  </si>
  <si>
    <t>K1 1 07 71</t>
  </si>
  <si>
    <t>K1 1 07 72</t>
  </si>
  <si>
    <t>K1 1 07 73</t>
  </si>
  <si>
    <t>K1 1 07 74</t>
  </si>
  <si>
    <t>K1 1 07 75</t>
  </si>
  <si>
    <t>KL1 8608</t>
  </si>
  <si>
    <t>KL1 8708</t>
  </si>
  <si>
    <t>KL1 8949</t>
  </si>
  <si>
    <t>KL1 8829</t>
  </si>
  <si>
    <t>KL1 8744</t>
  </si>
  <si>
    <t>KL1 8925</t>
  </si>
  <si>
    <t>KL1 8808</t>
  </si>
  <si>
    <t>KL1 8508</t>
  </si>
  <si>
    <t>K1 1 06 09</t>
  </si>
  <si>
    <t>K1 1 06 10</t>
  </si>
  <si>
    <t>K1 1 06 11</t>
  </si>
  <si>
    <t>K1 1 06 12</t>
  </si>
  <si>
    <t>K1 1 06 13</t>
  </si>
  <si>
    <t>K1 1 06 14</t>
  </si>
  <si>
    <t>K1 1 06 15</t>
  </si>
  <si>
    <t>K1 1 06 16</t>
  </si>
  <si>
    <t>KL1 8610</t>
  </si>
  <si>
    <t>KL1 8710</t>
  </si>
  <si>
    <t>KL1 8951</t>
  </si>
  <si>
    <t>KL1 0815</t>
  </si>
  <si>
    <t>KL1 0715</t>
  </si>
  <si>
    <t>KL1 8927</t>
  </si>
  <si>
    <t>KL1 8810</t>
  </si>
  <si>
    <t>KL1 8510</t>
  </si>
  <si>
    <t>K1 1 08 01</t>
  </si>
  <si>
    <t>K1 1 08 02</t>
  </si>
  <si>
    <t>K1 1 08 03</t>
  </si>
  <si>
    <t>K1 1 08 04</t>
  </si>
  <si>
    <t>K1 1 08 05</t>
  </si>
  <si>
    <t>K1 1 08 06</t>
  </si>
  <si>
    <t>K1 1 08 07</t>
  </si>
  <si>
    <t>K1 1 08 08</t>
  </si>
  <si>
    <t xml:space="preserve">KL1 JR 102-103                                       </t>
  </si>
  <si>
    <t>KL1 103 105</t>
  </si>
  <si>
    <t>KL1 102 231</t>
  </si>
  <si>
    <t>KL1 103 246</t>
  </si>
  <si>
    <t>KL1 103 597</t>
  </si>
  <si>
    <t>KL1 103-384</t>
  </si>
  <si>
    <t>KL1 102-810</t>
  </si>
  <si>
    <t>KL1 103-654</t>
  </si>
  <si>
    <t>KL1 103-359</t>
  </si>
  <si>
    <t>K1 1 04 09</t>
  </si>
  <si>
    <t>K1 1 04 10</t>
  </si>
  <si>
    <t>K1 1 04 11</t>
  </si>
  <si>
    <t>K1 1 04 12</t>
  </si>
  <si>
    <t>JUMLAH ARMADA MILIK PT.KAI (PERSERO)</t>
  </si>
  <si>
    <t>SELISIH</t>
  </si>
  <si>
    <t>TOTAL ARMADA KRL</t>
  </si>
  <si>
    <t>SARANA</t>
  </si>
  <si>
    <t>KRD</t>
  </si>
  <si>
    <t>KRL</t>
  </si>
  <si>
    <t xml:space="preserve">KLASIFIKASI </t>
  </si>
  <si>
    <t>JUMLAH TOTAL</t>
  </si>
  <si>
    <t>KD1 AC (modif By Mri)</t>
  </si>
  <si>
    <t>KRD Rail Clinik</t>
  </si>
  <si>
    <t>KRDI3 (non ac)</t>
  </si>
  <si>
    <t>KRDI3 AC</t>
  </si>
  <si>
    <t>KRDE3 (non ac)</t>
  </si>
  <si>
    <t>KRDE3 ac</t>
  </si>
  <si>
    <t>KRDE ac PT.Railink</t>
  </si>
  <si>
    <t>KRDE3 (Railbus)</t>
  </si>
  <si>
    <t>REKAP ARMADA KERETA</t>
  </si>
  <si>
    <t>DAOP/DIPO INDUK</t>
  </si>
  <si>
    <t>DIVRE/DIPO INDUK</t>
  </si>
  <si>
    <t>JAKG</t>
  </si>
  <si>
    <t>JAKK</t>
  </si>
  <si>
    <t>RK</t>
  </si>
  <si>
    <t>ML</t>
  </si>
  <si>
    <t>BW</t>
  </si>
  <si>
    <t>KRT BAGASI</t>
  </si>
  <si>
    <t>BP</t>
  </si>
  <si>
    <t>KRT PENUMPANG</t>
  </si>
  <si>
    <t>SI</t>
  </si>
  <si>
    <t>I</t>
  </si>
  <si>
    <t>IW</t>
  </si>
  <si>
    <t>K1WST</t>
  </si>
  <si>
    <t>K1</t>
  </si>
  <si>
    <t>K1(K)</t>
  </si>
  <si>
    <t>K1k</t>
  </si>
  <si>
    <t>K2</t>
  </si>
  <si>
    <t>K3</t>
  </si>
  <si>
    <t>K3 AC</t>
  </si>
  <si>
    <t>KRT MAKAN</t>
  </si>
  <si>
    <t>M1</t>
  </si>
  <si>
    <t>KM1</t>
  </si>
  <si>
    <t>KM2</t>
  </si>
  <si>
    <t>KMP2</t>
  </si>
  <si>
    <t>KMP3</t>
  </si>
  <si>
    <t>KRT PEMBANGKIT</t>
  </si>
  <si>
    <t>P</t>
  </si>
  <si>
    <t>MP1</t>
  </si>
  <si>
    <t>MP2</t>
  </si>
  <si>
    <t>KP2</t>
  </si>
  <si>
    <t>MP3</t>
  </si>
  <si>
    <t>KP3</t>
  </si>
  <si>
    <t>Posisi :  Januari 2017</t>
  </si>
  <si>
    <t>KERETA</t>
  </si>
  <si>
    <t>REKAP ARMADA GERBONG</t>
  </si>
  <si>
    <t xml:space="preserve">BULAN DESEMBER TAHUN 2016 </t>
  </si>
  <si>
    <t>MA</t>
  </si>
  <si>
    <t>TMB</t>
  </si>
  <si>
    <t>RJS</t>
  </si>
  <si>
    <t>BM 25 T</t>
  </si>
  <si>
    <t xml:space="preserve">GB - KKBW 25 T </t>
  </si>
  <si>
    <t>BM 30 T</t>
  </si>
  <si>
    <t>GD - PPCW 30 T</t>
  </si>
  <si>
    <t>GD - PPCW 30 T (DIPASANG KABUS)</t>
  </si>
  <si>
    <t>GD - KABUS</t>
  </si>
  <si>
    <t>GD - PPW 30 T</t>
  </si>
  <si>
    <t>GT - GGW 30 T</t>
  </si>
  <si>
    <t>GT - GGW 30 T (DIFUNGSIKAN NR)</t>
  </si>
  <si>
    <t>GT - TTW 30 T</t>
  </si>
  <si>
    <t>GT - KKBW 30 T</t>
  </si>
  <si>
    <t>GB - KKBW 30 T</t>
  </si>
  <si>
    <t>GB - YYW 30 T</t>
  </si>
  <si>
    <t>GB - ZZOW 30 T</t>
  </si>
  <si>
    <t>GK - KKW 30 T</t>
  </si>
  <si>
    <t>BM 40 T</t>
  </si>
  <si>
    <t>GD - PPCW 40 T</t>
  </si>
  <si>
    <t>GK - KKW 40 T</t>
  </si>
  <si>
    <t>BM 42 T</t>
  </si>
  <si>
    <t>GD - PPCW 42 T</t>
  </si>
  <si>
    <t>BM 45 T</t>
  </si>
  <si>
    <t>GD - PKPKW 45 T</t>
  </si>
  <si>
    <t>GB - KKBW 45 T</t>
  </si>
  <si>
    <t>BM 50 T</t>
  </si>
  <si>
    <t>GD - PPCW 50 T</t>
  </si>
  <si>
    <t>GB - KKBW 50 T</t>
  </si>
  <si>
    <t>GB - KKBW 50 T(China)</t>
  </si>
  <si>
    <t>GB - ZZOW 50 T</t>
  </si>
  <si>
    <t>GT - ZZOW 50 T</t>
  </si>
  <si>
    <t>BM 54 T</t>
  </si>
  <si>
    <t>GD - PPCW 54 T</t>
  </si>
  <si>
    <t>Gerbong Milik Swasta</t>
  </si>
  <si>
    <t xml:space="preserve">GGW PULP 50 T </t>
  </si>
  <si>
    <t>GGW PUSRI 30 T</t>
  </si>
  <si>
    <t>KKR PT. SB 30 T</t>
  </si>
  <si>
    <t>DITJENKA</t>
  </si>
  <si>
    <t>PPCW 40 T</t>
  </si>
  <si>
    <t>ZZOW 35T</t>
  </si>
  <si>
    <t>JUMLAH MILIK SWASTA DAN DITJENKA</t>
  </si>
  <si>
    <t>DITJEN PERKERETAAPIAN</t>
  </si>
  <si>
    <t>JENIS DAN NOMOR</t>
  </si>
  <si>
    <t>GD 40 09 01 s.d 10</t>
  </si>
  <si>
    <t>GD 40 12 01 s.d 10</t>
  </si>
  <si>
    <t>GD 40 14 01 s.d 10</t>
  </si>
  <si>
    <t>GD 40 16 01 s.d 10</t>
  </si>
  <si>
    <t>GD 40 16 11 s.d 20</t>
  </si>
  <si>
    <t>GD 40 14 01 s.d 8</t>
  </si>
  <si>
    <t>GB 35 09 01 s.d 10</t>
  </si>
  <si>
    <t>GB 35 12 01 s.d 10</t>
  </si>
  <si>
    <t>GB 35 16 01 s.d 10</t>
  </si>
  <si>
    <t>GB 35 16 11 s.d 20</t>
  </si>
  <si>
    <t>REKAP DES 2016</t>
  </si>
  <si>
    <t>DATA ARMADA PERALATAN KHUSUS</t>
  </si>
  <si>
    <t xml:space="preserve"> BULAN DESEMBER TAHUN 2016</t>
  </si>
  <si>
    <t>DAOP/      DIVRE</t>
  </si>
  <si>
    <t>NOMOR</t>
  </si>
  <si>
    <t>KERETA PENOLONG (SN)</t>
  </si>
  <si>
    <t>NR 19</t>
  </si>
  <si>
    <t>GGR 2429</t>
  </si>
  <si>
    <t>NR 8505</t>
  </si>
  <si>
    <t>NW 87201</t>
  </si>
  <si>
    <t>KD2 87202</t>
  </si>
  <si>
    <t>KD3 82243</t>
  </si>
  <si>
    <t>PPCW 124</t>
  </si>
  <si>
    <t>PPCW 147</t>
  </si>
  <si>
    <t>PPCW 210</t>
  </si>
  <si>
    <t>SN 0 15 01</t>
  </si>
  <si>
    <t>SN 0 21 01</t>
  </si>
  <si>
    <t>SN 0 10 02</t>
  </si>
  <si>
    <t>SN 3 10 01</t>
  </si>
  <si>
    <t>SN 3 08 03</t>
  </si>
  <si>
    <t>SN 3 12 01</t>
  </si>
  <si>
    <t>SN 0 12 01</t>
  </si>
  <si>
    <t>SN 0 12 02</t>
  </si>
  <si>
    <t>SN 0 12 03</t>
  </si>
  <si>
    <t>KERETA INSPEKSI                                                (SI)</t>
  </si>
  <si>
    <t>KD1 82201</t>
  </si>
  <si>
    <t>SI 3 82 01</t>
  </si>
  <si>
    <t>MPJR                                                                 (SR)</t>
  </si>
  <si>
    <t>MTT 08-75 GS                                  864</t>
  </si>
  <si>
    <t>MTT 08-16 GS                                                             2406</t>
  </si>
  <si>
    <t>PBR 400                                                 544</t>
  </si>
  <si>
    <t>MTT 09-16 CAT                                        2725</t>
  </si>
  <si>
    <t>SSP 203                                     596</t>
  </si>
  <si>
    <t>MTT B40-DE                                                  2061</t>
  </si>
  <si>
    <t>CSM</t>
  </si>
  <si>
    <t>PBR</t>
  </si>
  <si>
    <t>SR 3 88 03</t>
  </si>
  <si>
    <t>SR 3 88 10</t>
  </si>
  <si>
    <t>SR 3 90 07</t>
  </si>
  <si>
    <t>SR 3 94 05</t>
  </si>
  <si>
    <t>SR 3 94 09</t>
  </si>
  <si>
    <t>SR 3 13 02</t>
  </si>
  <si>
    <t>SR 3 14 04</t>
  </si>
  <si>
    <t>RAILWAY CRANE                                                    (SC)</t>
  </si>
  <si>
    <t>KIROW                                   KRC 800 N</t>
  </si>
  <si>
    <t>SC 3 05 01</t>
  </si>
  <si>
    <t>KERETA PENOLONG                                           (SN)</t>
  </si>
  <si>
    <t>NR 2</t>
  </si>
  <si>
    <t>NR 16</t>
  </si>
  <si>
    <t>NNW 08502</t>
  </si>
  <si>
    <t>SN 0 82 01</t>
  </si>
  <si>
    <t>SN 0 04 01</t>
  </si>
  <si>
    <t>SN 0 08 02</t>
  </si>
  <si>
    <t>KERETA INSPEKSI                                                     (SI)</t>
  </si>
  <si>
    <t>KD1 82203</t>
  </si>
  <si>
    <t>SI 3 82 03</t>
  </si>
  <si>
    <t>KERETA UKUR                                                       (SU)</t>
  </si>
  <si>
    <t>EM - 120</t>
  </si>
  <si>
    <t>SU 3 95 01</t>
  </si>
  <si>
    <t>MTT 08-16 GS                                                   2403</t>
  </si>
  <si>
    <t>PBR 400                                                   494</t>
  </si>
  <si>
    <t>MTT 08-16 GS UM                                                    2718</t>
  </si>
  <si>
    <t>MTT 08-16 GS UM                                         2719</t>
  </si>
  <si>
    <t>SR 3 88 07</t>
  </si>
  <si>
    <t>SR 3 88 12</t>
  </si>
  <si>
    <t>SR 3 94 01</t>
  </si>
  <si>
    <t>SR 3 94 02</t>
  </si>
  <si>
    <t>SR 3 14 06</t>
  </si>
  <si>
    <t>SR 3 14 07</t>
  </si>
  <si>
    <t>RAILWAY CRANE                                                                (SC)</t>
  </si>
  <si>
    <t>GOTTWALD                                 GS100.05</t>
  </si>
  <si>
    <t>SC 3 93 02</t>
  </si>
  <si>
    <t>KERETA PENOLONG                                            (SN)</t>
  </si>
  <si>
    <t>GGW 330507</t>
  </si>
  <si>
    <t>SN 0 79 08</t>
  </si>
  <si>
    <t>MTT 07-16 G                                     2154</t>
  </si>
  <si>
    <t>USP 303                                              489</t>
  </si>
  <si>
    <t>MTT 08-32 U                                              2696</t>
  </si>
  <si>
    <t>MTT 09-16 CAT                                                               2726</t>
  </si>
  <si>
    <t>SSP 203                                      597</t>
  </si>
  <si>
    <t>MTT B40-UE                                                2052</t>
  </si>
  <si>
    <t>SR 3 84 04</t>
  </si>
  <si>
    <t>SR 3 88 20</t>
  </si>
  <si>
    <t>SR 3 94 03</t>
  </si>
  <si>
    <t>SR 3 94 06</t>
  </si>
  <si>
    <t>SR 3 94 10</t>
  </si>
  <si>
    <t>SR 3 13 03</t>
  </si>
  <si>
    <t>SR 3 14 01</t>
  </si>
  <si>
    <t>SR 3 14 05</t>
  </si>
  <si>
    <t>KERETA PENOLONG                                        (SN)</t>
  </si>
  <si>
    <t>NR 6</t>
  </si>
  <si>
    <t>NR 202                                Ex GGW 153</t>
  </si>
  <si>
    <t>NR 30                              Ex GGW 305487</t>
  </si>
  <si>
    <t>NR 23</t>
  </si>
  <si>
    <t>SN 0 16 01</t>
  </si>
  <si>
    <t>SN 0 84 02</t>
  </si>
  <si>
    <t>SN 0 95 01</t>
  </si>
  <si>
    <t>MTT 07-16 G                                       2218</t>
  </si>
  <si>
    <t>PBR 202                                      431</t>
  </si>
  <si>
    <t>MTT 08-32 U                                    2701</t>
  </si>
  <si>
    <t>SSP 203                                      598</t>
  </si>
  <si>
    <t>MTT 09-32 CSM</t>
  </si>
  <si>
    <t>SR 3 84 06</t>
  </si>
  <si>
    <t>SR 3 84 07</t>
  </si>
  <si>
    <t>SR 3 94 04</t>
  </si>
  <si>
    <t>SR 3 94 11</t>
  </si>
  <si>
    <t>SR 3 15 01</t>
  </si>
  <si>
    <t>SR 3 14 02</t>
  </si>
  <si>
    <t>KERETA PENOLONG                                                 (SN)</t>
  </si>
  <si>
    <t>GT 30 79 35</t>
  </si>
  <si>
    <t>GT 30 79 39</t>
  </si>
  <si>
    <t>GGW</t>
  </si>
  <si>
    <t>GGWRU 140</t>
  </si>
  <si>
    <t>GT 30 79 31</t>
  </si>
  <si>
    <t>SN 0 79 04</t>
  </si>
  <si>
    <t>SN 0 79 07</t>
  </si>
  <si>
    <t>SN 0 79 09</t>
  </si>
  <si>
    <t>SN 0 79 13</t>
  </si>
  <si>
    <t>SN 0 02 01</t>
  </si>
  <si>
    <t>MTT 08-16 GS                                              2404</t>
  </si>
  <si>
    <t>PBR 400                                           497</t>
  </si>
  <si>
    <t>09-16 CAT 2727</t>
  </si>
  <si>
    <t>SR 3 88 08</t>
  </si>
  <si>
    <t>SR 3 88 15</t>
  </si>
  <si>
    <t>SR 3 94 07</t>
  </si>
  <si>
    <t>SR 3 15 04</t>
  </si>
  <si>
    <t>RAILWAY CRANE                                            (SC)</t>
  </si>
  <si>
    <t>KIROW                                    KRC 800 N</t>
  </si>
  <si>
    <t>SC 3 05 02</t>
  </si>
  <si>
    <t>KERETA PENOLONG                                         (SN)</t>
  </si>
  <si>
    <t xml:space="preserve">NR 14 </t>
  </si>
  <si>
    <t>NR 27</t>
  </si>
  <si>
    <t>NNW 08501</t>
  </si>
  <si>
    <t>SN 0 79 10</t>
  </si>
  <si>
    <t>SN 0 79 11</t>
  </si>
  <si>
    <t>SN 0 08 01</t>
  </si>
  <si>
    <t>MTT 07-16 G                                       2217</t>
  </si>
  <si>
    <t>SSP 203                                             599</t>
  </si>
  <si>
    <t>SR 3 84 05</t>
  </si>
  <si>
    <t>SR 3 94 12</t>
  </si>
  <si>
    <t>SR 3 15 02</t>
  </si>
  <si>
    <t>Ex. DGGW 47</t>
  </si>
  <si>
    <t>GGW 124</t>
  </si>
  <si>
    <t>SN 0 79 12</t>
  </si>
  <si>
    <t>SN 0 85 01</t>
  </si>
  <si>
    <t>MTT 08-16 GS                                                2401</t>
  </si>
  <si>
    <t>PBR 400                                         493</t>
  </si>
  <si>
    <t>VDM 800 GS                                           274</t>
  </si>
  <si>
    <t>SR 3 88 05</t>
  </si>
  <si>
    <t>SR 3 88 11</t>
  </si>
  <si>
    <t>SR 3 88 16</t>
  </si>
  <si>
    <t>KERETA PENOLONG                                                        (SN)</t>
  </si>
  <si>
    <t xml:space="preserve">GGW </t>
  </si>
  <si>
    <t>SN 0 79 02</t>
  </si>
  <si>
    <t>MTT 07-16 G                                            2152</t>
  </si>
  <si>
    <t>PBR 202                                452</t>
  </si>
  <si>
    <t>MTT 08-75 GS                            912</t>
  </si>
  <si>
    <t>MTT 08-16 GS                                                 2493</t>
  </si>
  <si>
    <t>SR 3 84 02</t>
  </si>
  <si>
    <t>SR 3 84 08</t>
  </si>
  <si>
    <t>SR 3 90 01</t>
  </si>
  <si>
    <t>SR 3 90 04</t>
  </si>
  <si>
    <t>SR 3 14 03</t>
  </si>
  <si>
    <t>KERETA PENOLONG                                                          (SN)</t>
  </si>
  <si>
    <t>NR 26</t>
  </si>
  <si>
    <r>
      <rPr>
        <sz val="14"/>
        <color theme="1"/>
        <rFont val="Calibri"/>
      </rPr>
      <t xml:space="preserve">SN 0 </t>
    </r>
    <r>
      <rPr>
        <u/>
        <sz val="14"/>
        <color rgb="FF000000"/>
        <rFont val="Calibri"/>
      </rPr>
      <t>04</t>
    </r>
    <r>
      <rPr>
        <sz val="14"/>
        <color rgb="FF000000"/>
        <rFont val="Calibri"/>
      </rPr>
      <t xml:space="preserve"> 02</t>
    </r>
  </si>
  <si>
    <t>MTT 08-75 GS 863                                  864</t>
  </si>
  <si>
    <t>MTT 08-16 GS                                                   2405</t>
  </si>
  <si>
    <t>PBR 400                                                           495</t>
  </si>
  <si>
    <t>SR 3 88 02</t>
  </si>
  <si>
    <t>SR 3 88 09</t>
  </si>
  <si>
    <t>SR 3 88 13</t>
  </si>
  <si>
    <t>KERETA PENOLONG                                                            (SN)</t>
  </si>
  <si>
    <t>GGW 02/NR 02</t>
  </si>
  <si>
    <t>GGW 04/NR 04</t>
  </si>
  <si>
    <t>NR 03 / EX. GGW</t>
  </si>
  <si>
    <t>SN 0 77 01</t>
  </si>
  <si>
    <t>SN 0 77 02</t>
  </si>
  <si>
    <t>SN 0 77 03</t>
  </si>
  <si>
    <t>MTT 07-16 G                                                  2151</t>
  </si>
  <si>
    <t>MTT 07-16 G                                                2153</t>
  </si>
  <si>
    <t>PBR 202                                         453</t>
  </si>
  <si>
    <t>VDM 800                                    275</t>
  </si>
  <si>
    <t>MTT 09-16 CAT 2728</t>
  </si>
  <si>
    <t>SR 3 84 01</t>
  </si>
  <si>
    <t>SR 3 84 03</t>
  </si>
  <si>
    <t>SR 3 84 09</t>
  </si>
  <si>
    <t>SR 3 88 19</t>
  </si>
  <si>
    <t>SR 3 94 08</t>
  </si>
  <si>
    <t>KERETA PENOLONG                                                    (SN)</t>
  </si>
  <si>
    <t>KB3 58001</t>
  </si>
  <si>
    <t>SN 0 58 01</t>
  </si>
  <si>
    <t>MTT 08-16 GS 2400</t>
  </si>
  <si>
    <t>SR 3 88 04</t>
  </si>
  <si>
    <t>RAILWAY CRANE (SC)</t>
  </si>
  <si>
    <t>GOTTWALD
GS100.05</t>
  </si>
  <si>
    <t>SC 3 93 01</t>
  </si>
  <si>
    <t>NR 5</t>
  </si>
  <si>
    <t>NRU 7003</t>
  </si>
  <si>
    <t>NRU 5051</t>
  </si>
  <si>
    <t>NR 25</t>
  </si>
  <si>
    <t>NR 14</t>
  </si>
  <si>
    <t>SN 0 31 01</t>
  </si>
  <si>
    <t>SN 0 85 04</t>
  </si>
  <si>
    <t>SN 0 01 01</t>
  </si>
  <si>
    <t>SN 0 03 01</t>
  </si>
  <si>
    <t>SN 0 10 01</t>
  </si>
  <si>
    <t>NW 78710</t>
  </si>
  <si>
    <t>SN 0 10 03</t>
  </si>
  <si>
    <t>KERETA INSPEKSI
(SI)</t>
  </si>
  <si>
    <t>KD1 82202</t>
  </si>
  <si>
    <t>SI 3 82 02</t>
  </si>
  <si>
    <t>KERETA UKUR
(SU)</t>
  </si>
  <si>
    <t>HKPW</t>
  </si>
  <si>
    <t>SU 0 75 01</t>
  </si>
  <si>
    <t>MPJR (SR)</t>
  </si>
  <si>
    <t>FBW K.355 APT
40</t>
  </si>
  <si>
    <t>BC RM 62
224</t>
  </si>
  <si>
    <t>MTT 08‐75 GS
862</t>
  </si>
  <si>
    <t>MTT 08‐16 GS
2402</t>
  </si>
  <si>
    <t>PBR 400
496</t>
  </si>
  <si>
    <t>VDM 800 GS
277</t>
  </si>
  <si>
    <t>USP 303
490</t>
  </si>
  <si>
    <t>MTT 08‐16 GS
2492</t>
  </si>
  <si>
    <t>SR 3 84 10</t>
  </si>
  <si>
    <t>SR 3 84 13</t>
  </si>
  <si>
    <t>SR 3 88 01</t>
  </si>
  <si>
    <t>SR 3 88 06</t>
  </si>
  <si>
    <t>SR 3 88 14</t>
  </si>
  <si>
    <t>SR 3 88 17</t>
  </si>
  <si>
    <t>SR 3 88 21</t>
  </si>
  <si>
    <t>SR 3 90 03</t>
  </si>
  <si>
    <t>PBR 400
543</t>
  </si>
  <si>
    <t>VDM 800 G
299</t>
  </si>
  <si>
    <t>VDM 800 G
300</t>
  </si>
  <si>
    <t>TG 80‐4
557</t>
  </si>
  <si>
    <t>MTT 09‐16
CSM
5915</t>
  </si>
  <si>
    <t>SR 3 90 06</t>
  </si>
  <si>
    <t>SR 3 90 08</t>
  </si>
  <si>
    <t>SR 3 90 09</t>
  </si>
  <si>
    <t>SR 3 90 12</t>
  </si>
  <si>
    <t>SR 3 13 01</t>
  </si>
  <si>
    <t>HITACHI
UDW 90</t>
  </si>
  <si>
    <t>SC 3 83 01</t>
  </si>
  <si>
    <t>NR 20</t>
  </si>
  <si>
    <t>DRU 04</t>
  </si>
  <si>
    <t>DRU 7002</t>
  </si>
  <si>
    <t>Ex CRU 7003</t>
  </si>
  <si>
    <t>Ex DRU 5053</t>
  </si>
  <si>
    <t>SN 0 91 01</t>
  </si>
  <si>
    <t>SN 0 09 01</t>
  </si>
  <si>
    <t>SN 0 09 02</t>
  </si>
  <si>
    <t>SN 0 09 03</t>
  </si>
  <si>
    <t>SN 0 09 04</t>
  </si>
  <si>
    <t>MTT 08‐16 GS
2491</t>
  </si>
  <si>
    <t>PBR 400
542</t>
  </si>
  <si>
    <t>MTT 09‐16
CSM
3528</t>
  </si>
  <si>
    <t>MTT  09‐32
CSM 6274</t>
  </si>
  <si>
    <t>PBR 6423</t>
  </si>
  <si>
    <t>SR 3 90 02</t>
  </si>
  <si>
    <t>SR 3 90 05</t>
  </si>
  <si>
    <t>SR 3 12 01</t>
  </si>
  <si>
    <t>SR 3 15 03</t>
  </si>
  <si>
    <t>SR 3 15 10</t>
  </si>
  <si>
    <t>KANTOR PUSAT</t>
  </si>
  <si>
    <t>FBW K.355 APT                                        44</t>
  </si>
  <si>
    <t>VDM 800 GS 221</t>
  </si>
  <si>
    <t>VDM 800 GS   278</t>
  </si>
  <si>
    <t>TG 80-4     527</t>
  </si>
  <si>
    <t>VDM 800     301</t>
  </si>
  <si>
    <t>BC RM 74 HR 301</t>
  </si>
  <si>
    <t>SR 3 84 11</t>
  </si>
  <si>
    <t>SR 3 84 12</t>
  </si>
  <si>
    <t>SR 3 88 18</t>
  </si>
  <si>
    <t>SR 3 88 22</t>
  </si>
  <si>
    <t>SR 3 90 10</t>
  </si>
  <si>
    <t>SR 3 90 11</t>
  </si>
  <si>
    <t>REKAP ARMADA PERALATAN KHUSUS</t>
  </si>
  <si>
    <t>DAOP</t>
  </si>
  <si>
    <t>DIVRE</t>
  </si>
  <si>
    <t>KERETA INSPEKSI (SI)</t>
  </si>
  <si>
    <t>KERETA UKUR (SU)</t>
  </si>
  <si>
    <t>KERETA PEMELIHARAAN JALAN REL (KPJR)</t>
  </si>
  <si>
    <t>BC</t>
  </si>
  <si>
    <t>FBW</t>
  </si>
  <si>
    <t>MTT</t>
  </si>
  <si>
    <t>SSP</t>
  </si>
  <si>
    <t>USP</t>
  </si>
  <si>
    <t>VDM</t>
  </si>
  <si>
    <t>Kereta Inspeksi</t>
  </si>
  <si>
    <t>SI 3 09 01</t>
  </si>
  <si>
    <t>SI 3 11 01</t>
  </si>
  <si>
    <t>SI 3 16 01</t>
  </si>
  <si>
    <t>SI 3 16 02</t>
  </si>
  <si>
    <t>Kereta Kedinasan</t>
  </si>
  <si>
    <t>SI 0 09 01</t>
  </si>
  <si>
    <t>SI 0 09 02</t>
  </si>
  <si>
    <t>MP3 0 10 03</t>
  </si>
  <si>
    <t>SI 0 11 01</t>
  </si>
  <si>
    <t>SI 0 11 02</t>
  </si>
  <si>
    <t>KI 0 16 01</t>
  </si>
  <si>
    <t>Kereta Penolong</t>
  </si>
  <si>
    <t>Kereta Ukur</t>
  </si>
  <si>
    <t>SU 3 14 01</t>
  </si>
  <si>
    <t>TMC</t>
  </si>
  <si>
    <t>SR 3 10 01</t>
  </si>
  <si>
    <t>SR 3 16 01</t>
  </si>
  <si>
    <t>Crane</t>
  </si>
  <si>
    <t>NNKW 301001</t>
  </si>
  <si>
    <t>NNKW 301002</t>
  </si>
  <si>
    <t>Seri No. FD 2724</t>
  </si>
  <si>
    <t>Seri No. FD 2713</t>
  </si>
  <si>
    <t>Seri No. FD 2728</t>
  </si>
  <si>
    <t>Seri No. FD 2142</t>
  </si>
  <si>
    <t>Lori Inspeksi</t>
  </si>
  <si>
    <t>SK 2 15 01</t>
  </si>
  <si>
    <t>SK 2 15 02</t>
  </si>
  <si>
    <t>SK 2 15 03</t>
  </si>
  <si>
    <t>SK 2 15 04</t>
  </si>
  <si>
    <t>SK 2 15 05</t>
  </si>
  <si>
    <t>Multi Tie Tamper</t>
  </si>
  <si>
    <t>Excavator</t>
  </si>
  <si>
    <t>KGT-V4811</t>
  </si>
  <si>
    <t>V504FC</t>
  </si>
  <si>
    <t>Bridge Inspection Car</t>
  </si>
  <si>
    <t>L26WAK41-00000</t>
  </si>
  <si>
    <t>Road Working Vehicle Car</t>
  </si>
  <si>
    <t>V2R510</t>
  </si>
  <si>
    <t>BERMESIN</t>
  </si>
  <si>
    <t>TANPA MESIN</t>
  </si>
  <si>
    <t>REKAPITULASI SERTIFIKAT SARANA PERKERETAAPIAN</t>
  </si>
  <si>
    <t>SUBDIT KELAIKAN SARANA WILAYAH I</t>
  </si>
  <si>
    <t>DIREKTORAT SARANA PERKERETAAPIAN</t>
  </si>
  <si>
    <t>JENIS SARANA</t>
  </si>
  <si>
    <t>SERTIFIKAT SUDAH DISETUJUI</t>
  </si>
  <si>
    <t>KET.</t>
  </si>
  <si>
    <t>MILIK NEGARA (DITJEN. KA)</t>
  </si>
  <si>
    <t>MILIK PT. KAI (PERSERO)</t>
  </si>
  <si>
    <t>MILIK PT. KAI COMMUTER JABODETABEK</t>
  </si>
  <si>
    <t>MILIK PT. MKP DAN PT. KHARISNA</t>
  </si>
  <si>
    <t>UJI PERTAMA</t>
  </si>
  <si>
    <t>UJI BERKALA</t>
  </si>
  <si>
    <t>KERETA DI TARIK LOKOMOTIF</t>
  </si>
  <si>
    <t>REKAPITULASI SERTIFIKAT SARANA PERKERETAAPIAN WILAYAH I</t>
  </si>
  <si>
    <t>TAHUN 2016</t>
  </si>
  <si>
    <t>WILAYAH I</t>
  </si>
  <si>
    <t>REAL</t>
  </si>
  <si>
    <t>PERTAMA</t>
  </si>
  <si>
    <t>BERKALA</t>
  </si>
  <si>
    <t>B&amp;P</t>
  </si>
  <si>
    <t>KRL, KRDE, KRDI &amp; RAILINK</t>
  </si>
  <si>
    <t>REKAPITULASI SERTIFIKAT SARANA PERKERETAAPIAN WILAYAH II</t>
  </si>
  <si>
    <t>WILAYAH II</t>
  </si>
  <si>
    <t>2018 - 2022</t>
  </si>
  <si>
    <t>Satuan
Unit</t>
  </si>
  <si>
    <t>Sertifikat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</si>
</sst>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
    <numFmt numFmtId="165" formatCode="_(* #,##0_);_(* \(#,##0\);_(* &quot;-&quot;_);_(@_)"/>
    <numFmt numFmtId="166" formatCode="#,##0.000_);\(#,##0.000\)"/>
    <numFmt numFmtId="167" formatCode="0.0%"/>
  </numFmts>
  <fonts count="60" x14ac:knownFonts="1">
    <font>
      <sz val="10"/>
      <color rgb="FF000000"/>
      <name val="Arial"/>
      <scheme val="minor"/>
    </font>
    <font>
      <sz val="12"/>
      <color rgb="FF000000"/>
      <name val="Times New Roman"/>
    </font>
    <font>
      <sz val="10"/>
      <name val="Arial"/>
    </font>
    <font>
      <b/>
      <sz val="12"/>
      <color rgb="FF0000FF"/>
      <name val="Times New Roman"/>
    </font>
    <font>
      <i/>
      <sz val="12"/>
      <color rgb="FF0000FF"/>
      <name val="Times New Roman"/>
    </font>
    <font>
      <sz val="12"/>
      <color rgb="FF0000FF"/>
      <name val="Times New Roman"/>
    </font>
    <font>
      <i/>
      <sz val="12"/>
      <color theme="1"/>
      <name val="Times New Roman"/>
    </font>
    <font>
      <sz val="12"/>
      <color theme="1"/>
      <name val="Times New Roman"/>
    </font>
    <font>
      <sz val="10"/>
      <color rgb="FF000000"/>
      <name val="Arial"/>
    </font>
    <font>
      <i/>
      <sz val="12"/>
      <color rgb="FF000000"/>
      <name val="Times New Roman"/>
    </font>
    <font>
      <sz val="12"/>
      <color theme="1"/>
      <name val="Arial"/>
    </font>
    <font>
      <sz val="18"/>
      <color theme="1"/>
      <name val="Times New Roman"/>
    </font>
    <font>
      <b/>
      <sz val="20"/>
      <color theme="1"/>
      <name val="Times New Roman"/>
    </font>
    <font>
      <b/>
      <sz val="12"/>
      <color theme="1"/>
      <name val="Times New Roman"/>
    </font>
    <font>
      <b/>
      <sz val="12"/>
      <color rgb="FF000000"/>
      <name val="Times New Roman"/>
    </font>
    <font>
      <b/>
      <sz val="12"/>
      <color theme="0"/>
      <name val="Times New Roman"/>
    </font>
    <font>
      <sz val="12"/>
      <color theme="0"/>
      <name val="Times New Roman"/>
    </font>
    <font>
      <sz val="12"/>
      <color rgb="FFFF0000"/>
      <name val="Times New Roman"/>
    </font>
    <font>
      <b/>
      <sz val="16"/>
      <color theme="1"/>
      <name val="Calibri"/>
    </font>
    <font>
      <sz val="14"/>
      <color theme="1"/>
      <name val="Calibri"/>
    </font>
    <font>
      <sz val="10"/>
      <color theme="1"/>
      <name val="Arial"/>
    </font>
    <font>
      <sz val="11"/>
      <color theme="1"/>
      <name val="Arial"/>
    </font>
    <font>
      <sz val="12"/>
      <color rgb="FF0303FF"/>
      <name val="Times New Roman"/>
    </font>
    <font>
      <sz val="10"/>
      <color theme="1"/>
      <name val="Arial"/>
      <scheme val="minor"/>
    </font>
    <font>
      <b/>
      <sz val="10"/>
      <color theme="1"/>
      <name val="Times New Roman"/>
    </font>
    <font>
      <sz val="10"/>
      <color theme="1"/>
      <name val="Times New Roman"/>
    </font>
    <font>
      <i/>
      <sz val="10"/>
      <color rgb="FF000000"/>
      <name val="Times New Roman"/>
    </font>
    <font>
      <i/>
      <sz val="12"/>
      <color theme="0"/>
      <name val="Times New Roman"/>
    </font>
    <font>
      <b/>
      <sz val="12"/>
      <color rgb="FF0303FF"/>
      <name val="Times New Roman"/>
    </font>
    <font>
      <b/>
      <sz val="11"/>
      <color theme="1"/>
      <name val="Arial"/>
    </font>
    <font>
      <sz val="11"/>
      <color rgb="FFFF0000"/>
      <name val="Arial"/>
    </font>
    <font>
      <sz val="11"/>
      <color theme="1"/>
      <name val="Calibri"/>
    </font>
    <font>
      <i/>
      <sz val="11"/>
      <color theme="1"/>
      <name val="Arial"/>
    </font>
    <font>
      <b/>
      <sz val="20"/>
      <color theme="1"/>
      <name val="Calibri"/>
    </font>
    <font>
      <b/>
      <sz val="12"/>
      <color theme="1"/>
      <name val="Calibri"/>
    </font>
    <font>
      <b/>
      <sz val="13"/>
      <color theme="1"/>
      <name val="Calibri"/>
    </font>
    <font>
      <b/>
      <sz val="11"/>
      <color theme="1"/>
      <name val="Calibri"/>
    </font>
    <font>
      <sz val="20"/>
      <color theme="1"/>
      <name val="Calibri"/>
    </font>
    <font>
      <sz val="13"/>
      <color theme="1"/>
      <name val="Calibri"/>
    </font>
    <font>
      <b/>
      <sz val="14"/>
      <color theme="1"/>
      <name val="Calibri"/>
    </font>
    <font>
      <sz val="14"/>
      <color rgb="FFFF0000"/>
      <name val="Calibri"/>
    </font>
    <font>
      <sz val="14"/>
      <color rgb="FF000000"/>
      <name val="Calibri"/>
    </font>
    <font>
      <sz val="11"/>
      <color rgb="FFFF0000"/>
      <name val="Calibri"/>
    </font>
    <font>
      <b/>
      <sz val="14"/>
      <color rgb="FF000000"/>
      <name val="Calibri"/>
    </font>
    <font>
      <b/>
      <sz val="12"/>
      <color rgb="FF000000"/>
      <name val="Calibri"/>
    </font>
    <font>
      <sz val="12"/>
      <color rgb="FF000000"/>
      <name val="Calibri"/>
    </font>
    <font>
      <sz val="12"/>
      <color theme="1"/>
      <name val="Calibri"/>
    </font>
    <font>
      <b/>
      <sz val="10"/>
      <color theme="1"/>
      <name val="Arial"/>
    </font>
    <font>
      <b/>
      <sz val="9"/>
      <color theme="1"/>
      <name val="Arial"/>
    </font>
    <font>
      <sz val="10"/>
      <color theme="0"/>
      <name val="Arial"/>
    </font>
    <font>
      <b/>
      <sz val="12"/>
      <color theme="1"/>
      <name val="Arial"/>
    </font>
    <font>
      <b/>
      <i/>
      <sz val="12"/>
      <color theme="0"/>
      <name val="Times New Roman"/>
    </font>
    <font>
      <b/>
      <i/>
      <sz val="12"/>
      <color rgb="FF0000FF"/>
      <name val="Times New Roman"/>
    </font>
    <font>
      <i/>
      <u/>
      <sz val="11"/>
      <color theme="1"/>
      <name val="Arial"/>
    </font>
    <font>
      <u/>
      <sz val="14"/>
      <color rgb="FF000000"/>
      <name val="Calibri"/>
    </font>
    <font>
      <sz val="12"/>
      <name val="Arial"/>
      <family val="2"/>
    </font>
    <font>
      <sz val="12"/>
      <color rgb="FF0000FF"/>
      <name val="Times New Roman"/>
      <family val="1"/>
    </font>
    <font>
      <sz val="12"/>
      <color theme="1"/>
      <name val="Arial"/>
      <family val="2"/>
    </font>
    <font>
      <b/>
      <sz val="12"/>
      <color theme="1"/>
      <name val="Times New Roman"/>
      <family val="1"/>
    </font>
    <font>
      <b/>
      <sz val="12"/>
      <name val="Arial"/>
      <family val="2"/>
    </font>
  </fonts>
  <fills count="3">
    <fill>
      <patternFill patternType="none"/>
    </fill>
    <fill>
      <patternFill patternType="gray125"/>
    </fill>
    <fill>
      <patternFill patternType="solid">
        <fgColor theme="0"/>
        <bgColor theme="0"/>
      </patternFill>
    </fill>
  </fills>
  <borders count="75">
    <border>
      <left/>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double">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bottom/>
      <diagonal/>
    </border>
    <border>
      <left/>
      <right style="thin">
        <color rgb="FF000000"/>
      </right>
      <top/>
      <bottom/>
      <diagonal/>
    </border>
    <border>
      <left style="double">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thin">
        <color rgb="FF000000"/>
      </left>
      <right/>
      <top/>
      <bottom/>
      <diagonal/>
    </border>
    <border>
      <left style="thin">
        <color rgb="FF000000"/>
      </left>
      <right/>
      <top style="double">
        <color rgb="FF000000"/>
      </top>
      <bottom/>
      <diagonal/>
    </border>
    <border>
      <left style="thin">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right/>
      <top/>
      <bottom/>
      <diagonal/>
    </border>
    <border>
      <left/>
      <right/>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style="thin">
        <color rgb="FF000000"/>
      </right>
      <top/>
      <bottom style="double">
        <color rgb="FF000000"/>
      </bottom>
      <diagonal/>
    </border>
    <border>
      <left/>
      <right style="thin">
        <color rgb="FF000000"/>
      </right>
      <top style="double">
        <color rgb="FF000000"/>
      </top>
      <bottom/>
      <diagonal/>
    </border>
    <border>
      <left/>
      <right style="thin">
        <color rgb="FF000000"/>
      </right>
      <top/>
      <bottom style="thin">
        <color rgb="FF000000"/>
      </bottom>
      <diagonal/>
    </border>
    <border>
      <left style="double">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right style="thin">
        <color rgb="FF000000"/>
      </right>
      <top style="thin">
        <color rgb="FF000000"/>
      </top>
      <bottom style="thin">
        <color rgb="FF000000"/>
      </bottom>
      <diagonal/>
    </border>
    <border>
      <left style="double">
        <color rgb="FF000000"/>
      </left>
      <right style="thin">
        <color rgb="FF000000"/>
      </right>
      <top/>
      <bottom style="double">
        <color rgb="FF000000"/>
      </bottom>
      <diagonal/>
    </border>
    <border>
      <left/>
      <right/>
      <top style="double">
        <color rgb="FF000000"/>
      </top>
      <bottom/>
      <diagonal/>
    </border>
    <border>
      <left/>
      <right/>
      <top style="double">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indexed="64"/>
      </top>
      <bottom style="medium">
        <color indexed="64"/>
      </bottom>
      <diagonal/>
    </border>
  </borders>
  <cellStyleXfs count="1">
    <xf numFmtId="0" fontId="0" fillId="0" borderId="0"/>
  </cellStyleXfs>
  <cellXfs count="451">
    <xf numFmtId="0" fontId="0" fillId="0" borderId="0" xfId="0"/>
    <xf numFmtId="0" fontId="1" fillId="0" borderId="0" xfId="0" applyFont="1" applyAlignment="1">
      <alignment vertical="center"/>
    </xf>
    <xf numFmtId="0" fontId="7" fillId="0" borderId="0" xfId="0" applyFont="1" applyAlignment="1">
      <alignment horizontal="left" vertical="center"/>
    </xf>
    <xf numFmtId="37" fontId="9" fillId="0" borderId="0" xfId="0" applyNumberFormat="1" applyFont="1" applyAlignment="1">
      <alignment vertical="center"/>
    </xf>
    <xf numFmtId="0" fontId="10" fillId="0" borderId="0" xfId="0" applyFont="1"/>
    <xf numFmtId="0" fontId="7" fillId="0" borderId="0" xfId="0" applyFont="1" applyAlignment="1">
      <alignment vertical="center"/>
    </xf>
    <xf numFmtId="0" fontId="7"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0" fontId="15" fillId="0" borderId="0" xfId="0" applyFont="1" applyAlignment="1">
      <alignment horizontal="left" vertical="top"/>
    </xf>
    <xf numFmtId="0" fontId="16" fillId="0" borderId="0" xfId="0" applyFont="1" applyAlignment="1">
      <alignment horizontal="left" vertical="top" wrapText="1"/>
    </xf>
    <xf numFmtId="0" fontId="1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20" fillId="0" borderId="0" xfId="0" applyFont="1"/>
    <xf numFmtId="0" fontId="3" fillId="0" borderId="0" xfId="0" applyFont="1" applyAlignment="1">
      <alignment vertical="center"/>
    </xf>
    <xf numFmtId="37" fontId="5" fillId="0" borderId="0" xfId="0" applyNumberFormat="1" applyFont="1" applyAlignment="1">
      <alignment vertical="center"/>
    </xf>
    <xf numFmtId="0" fontId="3" fillId="0" borderId="38" xfId="0" applyFont="1" applyBorder="1" applyAlignment="1">
      <alignment vertical="center"/>
    </xf>
    <xf numFmtId="0" fontId="3" fillId="0" borderId="19" xfId="0" applyFont="1" applyBorder="1" applyAlignment="1">
      <alignment vertical="center"/>
    </xf>
    <xf numFmtId="0" fontId="5" fillId="0" borderId="19" xfId="0" applyFont="1" applyBorder="1" applyAlignment="1">
      <alignment vertical="center"/>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0" xfId="0" applyFont="1" applyBorder="1" applyAlignment="1">
      <alignment horizontal="center" vertical="center" wrapText="1"/>
    </xf>
    <xf numFmtId="0" fontId="14" fillId="0" borderId="5" xfId="0" applyFont="1" applyBorder="1" applyAlignment="1">
      <alignment horizontal="center" vertical="center"/>
    </xf>
    <xf numFmtId="0" fontId="13" fillId="0" borderId="5" xfId="0" applyFont="1" applyBorder="1" applyAlignment="1">
      <alignment horizontal="center" vertical="center"/>
    </xf>
    <xf numFmtId="37" fontId="14" fillId="0" borderId="5" xfId="0" applyNumberFormat="1" applyFont="1" applyBorder="1" applyAlignment="1">
      <alignment horizontal="center" vertical="center"/>
    </xf>
    <xf numFmtId="0" fontId="9" fillId="0" borderId="5" xfId="0" applyFont="1" applyBorder="1" applyAlignment="1">
      <alignment horizontal="center" vertical="center"/>
    </xf>
    <xf numFmtId="0" fontId="6" fillId="0" borderId="5" xfId="0" applyFont="1" applyBorder="1" applyAlignment="1">
      <alignment horizontal="center" vertical="center"/>
    </xf>
    <xf numFmtId="0" fontId="3" fillId="0" borderId="42" xfId="0" applyFont="1" applyBorder="1" applyAlignment="1">
      <alignment vertical="center"/>
    </xf>
    <xf numFmtId="0" fontId="4" fillId="0" borderId="22" xfId="0" applyFont="1" applyBorder="1" applyAlignment="1">
      <alignment vertical="center"/>
    </xf>
    <xf numFmtId="0" fontId="5" fillId="0" borderId="22" xfId="0" applyFont="1" applyBorder="1" applyAlignment="1">
      <alignmen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3" fillId="0" borderId="4" xfId="0" applyFont="1" applyBorder="1" applyAlignment="1">
      <alignment vertical="center"/>
    </xf>
    <xf numFmtId="0" fontId="4" fillId="0" borderId="5"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right" vertical="center"/>
    </xf>
    <xf numFmtId="0" fontId="5" fillId="0" borderId="17" xfId="0" applyFont="1" applyBorder="1" applyAlignment="1">
      <alignment horizontal="right" vertical="center"/>
    </xf>
    <xf numFmtId="0" fontId="7" fillId="0" borderId="17"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3" fillId="0" borderId="4" xfId="0" applyFont="1" applyBorder="1" applyAlignment="1">
      <alignment horizontal="center" vertical="top"/>
    </xf>
    <xf numFmtId="0" fontId="3" fillId="0" borderId="5" xfId="0" applyFont="1" applyBorder="1" applyAlignment="1">
      <alignment horizontal="left" vertical="center" wrapText="1"/>
    </xf>
    <xf numFmtId="0" fontId="3" fillId="0" borderId="5" xfId="0" applyFont="1" applyBorder="1" applyAlignment="1">
      <alignment vertical="center"/>
    </xf>
    <xf numFmtId="0" fontId="3" fillId="0" borderId="5" xfId="0" applyFont="1" applyBorder="1" applyAlignment="1">
      <alignment horizontal="right" vertical="center"/>
    </xf>
    <xf numFmtId="0" fontId="3" fillId="0" borderId="17" xfId="0" applyFont="1" applyBorder="1" applyAlignment="1">
      <alignment horizontal="right" vertical="center"/>
    </xf>
    <xf numFmtId="0" fontId="13" fillId="0" borderId="17" xfId="0" applyFont="1" applyBorder="1" applyAlignment="1">
      <alignment vertical="center"/>
    </xf>
    <xf numFmtId="0" fontId="13" fillId="0" borderId="5" xfId="0" applyFont="1" applyBorder="1" applyAlignment="1">
      <alignment vertical="center"/>
    </xf>
    <xf numFmtId="0" fontId="13" fillId="0" borderId="7"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right" vertical="center"/>
    </xf>
    <xf numFmtId="37" fontId="5" fillId="0" borderId="5" xfId="0" applyNumberFormat="1" applyFont="1" applyBorder="1" applyAlignment="1">
      <alignment horizontal="center" vertical="center"/>
    </xf>
    <xf numFmtId="0" fontId="3" fillId="0" borderId="5" xfId="0" applyFont="1" applyBorder="1" applyAlignment="1">
      <alignment horizontal="center" vertical="center"/>
    </xf>
    <xf numFmtId="1"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right" vertical="center"/>
    </xf>
    <xf numFmtId="0" fontId="3" fillId="0" borderId="13" xfId="0" applyFont="1" applyBorder="1" applyAlignment="1">
      <alignment horizontal="center" vertical="center"/>
    </xf>
    <xf numFmtId="0" fontId="5" fillId="0" borderId="15" xfId="0" applyFont="1" applyBorder="1" applyAlignment="1">
      <alignment horizontal="left" vertical="center"/>
    </xf>
    <xf numFmtId="0" fontId="5" fillId="0" borderId="15" xfId="0" applyFont="1" applyBorder="1" applyAlignment="1">
      <alignment vertical="center"/>
    </xf>
    <xf numFmtId="37" fontId="3" fillId="0" borderId="15" xfId="0" applyNumberFormat="1" applyFont="1" applyBorder="1" applyAlignment="1">
      <alignment horizontal="center" vertical="center"/>
    </xf>
    <xf numFmtId="37" fontId="3" fillId="0" borderId="15" xfId="0" applyNumberFormat="1" applyFont="1" applyBorder="1" applyAlignment="1">
      <alignment horizontal="right" vertical="center"/>
    </xf>
    <xf numFmtId="3" fontId="3" fillId="0" borderId="15" xfId="0" applyNumberFormat="1" applyFont="1" applyBorder="1" applyAlignment="1">
      <alignment horizontal="right" vertical="center"/>
    </xf>
    <xf numFmtId="3" fontId="3" fillId="0" borderId="14" xfId="0" applyNumberFormat="1" applyFont="1" applyBorder="1" applyAlignment="1">
      <alignment horizontal="right" vertical="center"/>
    </xf>
    <xf numFmtId="3" fontId="3" fillId="0" borderId="16" xfId="0" applyNumberFormat="1" applyFont="1" applyBorder="1" applyAlignment="1">
      <alignment horizontal="right" vertical="center"/>
    </xf>
    <xf numFmtId="0" fontId="3" fillId="0" borderId="7" xfId="0" applyFont="1" applyBorder="1" applyAlignment="1">
      <alignment horizontal="right" vertical="center"/>
    </xf>
    <xf numFmtId="3" fontId="5" fillId="0" borderId="7" xfId="0" applyNumberFormat="1" applyFont="1" applyBorder="1" applyAlignment="1">
      <alignment horizontal="right" vertical="center"/>
    </xf>
    <xf numFmtId="0" fontId="5" fillId="0" borderId="45" xfId="0" applyFont="1" applyBorder="1" applyAlignment="1">
      <alignment horizontal="center" vertical="center"/>
    </xf>
    <xf numFmtId="37" fontId="5" fillId="0" borderId="45" xfId="0" applyNumberFormat="1" applyFont="1" applyBorder="1" applyAlignment="1">
      <alignment horizontal="center" vertical="center"/>
    </xf>
    <xf numFmtId="0" fontId="5" fillId="0" borderId="15" xfId="0" applyFont="1" applyBorder="1" applyAlignment="1">
      <alignment horizontal="left" vertical="center" wrapText="1"/>
    </xf>
    <xf numFmtId="0" fontId="3" fillId="0" borderId="15" xfId="0" applyFont="1" applyBorder="1" applyAlignment="1">
      <alignment horizontal="left" vertical="center" wrapText="1"/>
    </xf>
    <xf numFmtId="37" fontId="3" fillId="0" borderId="14" xfId="0" applyNumberFormat="1" applyFont="1" applyBorder="1" applyAlignment="1">
      <alignment horizontal="right" vertical="center"/>
    </xf>
    <xf numFmtId="37" fontId="3" fillId="0" borderId="16" xfId="0" applyNumberFormat="1" applyFont="1" applyBorder="1" applyAlignment="1">
      <alignment horizontal="right" vertical="center"/>
    </xf>
    <xf numFmtId="0" fontId="5" fillId="0" borderId="7"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1" fontId="5" fillId="0" borderId="7" xfId="0" applyNumberFormat="1" applyFont="1" applyBorder="1" applyAlignment="1">
      <alignment horizontal="righ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vertical="center"/>
    </xf>
    <xf numFmtId="37" fontId="23" fillId="0" borderId="0" xfId="0" applyNumberFormat="1" applyFont="1"/>
    <xf numFmtId="0" fontId="3" fillId="0" borderId="0" xfId="0" applyFont="1" applyAlignment="1">
      <alignment horizontal="left" vertical="center"/>
    </xf>
    <xf numFmtId="0" fontId="5" fillId="0" borderId="0" xfId="0" applyFont="1" applyAlignment="1">
      <alignment vertical="center"/>
    </xf>
    <xf numFmtId="37" fontId="3" fillId="0" borderId="0" xfId="0" applyNumberFormat="1" applyFont="1" applyAlignment="1">
      <alignment horizontal="center" vertical="center"/>
    </xf>
    <xf numFmtId="0" fontId="5" fillId="0" borderId="0" xfId="0" applyFont="1" applyAlignment="1">
      <alignment horizontal="center" vertical="center"/>
    </xf>
    <xf numFmtId="37" fontId="5" fillId="0" borderId="0" xfId="0" applyNumberFormat="1"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37" fontId="26" fillId="0" borderId="0" xfId="0" applyNumberFormat="1" applyFont="1" applyAlignment="1">
      <alignment vertical="center"/>
    </xf>
    <xf numFmtId="0" fontId="25" fillId="0" borderId="0" xfId="0" applyFont="1" applyAlignment="1">
      <alignment vertical="center"/>
    </xf>
    <xf numFmtId="165" fontId="13" fillId="0" borderId="0" xfId="0" applyNumberFormat="1" applyFont="1" applyAlignment="1">
      <alignment vertical="center"/>
    </xf>
    <xf numFmtId="165" fontId="13" fillId="0" borderId="38" xfId="0" applyNumberFormat="1" applyFont="1" applyBorder="1" applyAlignment="1">
      <alignment vertical="center"/>
    </xf>
    <xf numFmtId="0" fontId="7" fillId="0" borderId="19" xfId="0" applyFont="1" applyBorder="1" applyAlignment="1">
      <alignment vertical="center"/>
    </xf>
    <xf numFmtId="37" fontId="13" fillId="0" borderId="5" xfId="0" applyNumberFormat="1" applyFont="1" applyBorder="1" applyAlignment="1">
      <alignment horizontal="center" vertical="center"/>
    </xf>
    <xf numFmtId="165" fontId="13" fillId="0" borderId="42" xfId="0" applyNumberFormat="1" applyFont="1" applyBorder="1" applyAlignment="1">
      <alignment vertical="center"/>
    </xf>
    <xf numFmtId="0" fontId="7" fillId="0" borderId="22" xfId="0" applyFont="1" applyBorder="1" applyAlignment="1">
      <alignment vertical="center"/>
    </xf>
    <xf numFmtId="165" fontId="13" fillId="0" borderId="48" xfId="0" applyNumberFormat="1"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0" fontId="7" fillId="0" borderId="51" xfId="0" applyFont="1" applyBorder="1" applyAlignment="1">
      <alignment vertical="center"/>
    </xf>
    <xf numFmtId="0" fontId="6" fillId="0" borderId="49"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49" fontId="3" fillId="0" borderId="4" xfId="0" applyNumberFormat="1" applyFont="1" applyBorder="1" applyAlignment="1">
      <alignment horizontal="center" vertical="top"/>
    </xf>
    <xf numFmtId="0" fontId="5" fillId="0" borderId="17" xfId="0" applyFont="1" applyBorder="1" applyAlignment="1">
      <alignment horizontal="left" vertical="top" wrapText="1"/>
    </xf>
    <xf numFmtId="1" fontId="5" fillId="0" borderId="7" xfId="0" applyNumberFormat="1" applyFont="1" applyBorder="1" applyAlignment="1">
      <alignment horizontal="center" vertical="center"/>
    </xf>
    <xf numFmtId="0" fontId="5" fillId="0" borderId="10" xfId="0" applyFont="1" applyBorder="1" applyAlignment="1">
      <alignment horizontal="left" vertical="top" wrapText="1"/>
    </xf>
    <xf numFmtId="0" fontId="22" fillId="0" borderId="5" xfId="0" applyFont="1" applyBorder="1" applyAlignment="1">
      <alignment horizontal="center" vertical="center"/>
    </xf>
    <xf numFmtId="49" fontId="3" fillId="0" borderId="42" xfId="0" applyNumberFormat="1" applyFont="1" applyBorder="1" applyAlignment="1">
      <alignment horizontal="center" vertical="top"/>
    </xf>
    <xf numFmtId="0" fontId="5" fillId="0" borderId="21" xfId="0" applyFont="1" applyBorder="1" applyAlignment="1">
      <alignment horizontal="left" vertical="top" wrapText="1"/>
    </xf>
    <xf numFmtId="0" fontId="5" fillId="0" borderId="47" xfId="0" applyFont="1" applyBorder="1" applyAlignment="1">
      <alignment horizontal="left" vertical="top" wrapText="1"/>
    </xf>
    <xf numFmtId="3" fontId="5" fillId="0" borderId="22" xfId="0" applyNumberFormat="1" applyFont="1" applyBorder="1" applyAlignment="1">
      <alignment horizontal="center" vertical="top"/>
    </xf>
    <xf numFmtId="0" fontId="5" fillId="0" borderId="21" xfId="0" applyFont="1" applyBorder="1" applyAlignment="1">
      <alignment horizontal="center" vertical="center"/>
    </xf>
    <xf numFmtId="0" fontId="22" fillId="0" borderId="22" xfId="0" applyFont="1" applyBorder="1" applyAlignment="1">
      <alignment horizontal="center" vertical="center"/>
    </xf>
    <xf numFmtId="0" fontId="5" fillId="0" borderId="23" xfId="0" applyFont="1" applyBorder="1" applyAlignment="1">
      <alignment horizontal="center" vertical="center"/>
    </xf>
    <xf numFmtId="49" fontId="3" fillId="0" borderId="29" xfId="0" applyNumberFormat="1" applyFont="1" applyBorder="1" applyAlignment="1">
      <alignment horizontal="center" vertical="center"/>
    </xf>
    <xf numFmtId="37" fontId="5" fillId="0" borderId="32" xfId="0" applyNumberFormat="1" applyFont="1" applyBorder="1" applyAlignment="1">
      <alignment horizontal="center" vertical="center"/>
    </xf>
    <xf numFmtId="1" fontId="3" fillId="0" borderId="30" xfId="0" applyNumberFormat="1" applyFont="1" applyBorder="1" applyAlignment="1">
      <alignment horizontal="center" vertical="center"/>
    </xf>
    <xf numFmtId="1" fontId="28" fillId="0" borderId="32" xfId="0" applyNumberFormat="1" applyFont="1" applyBorder="1" applyAlignment="1">
      <alignment horizontal="center" vertical="center"/>
    </xf>
    <xf numFmtId="1" fontId="3" fillId="0" borderId="3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1" fontId="3" fillId="0" borderId="17" xfId="0" applyNumberFormat="1" applyFont="1" applyBorder="1" applyAlignment="1">
      <alignment horizontal="center" vertical="center"/>
    </xf>
    <xf numFmtId="1" fontId="3" fillId="0" borderId="7" xfId="0" applyNumberFormat="1" applyFont="1" applyBorder="1" applyAlignment="1">
      <alignment horizontal="center" vertical="center"/>
    </xf>
    <xf numFmtId="165" fontId="3" fillId="0" borderId="42" xfId="0" applyNumberFormat="1" applyFont="1" applyBorder="1" applyAlignment="1">
      <alignment vertical="center"/>
    </xf>
    <xf numFmtId="166" fontId="5" fillId="0" borderId="22" xfId="0" applyNumberFormat="1" applyFont="1" applyBorder="1" applyAlignment="1">
      <alignment vertical="center"/>
    </xf>
    <xf numFmtId="165" fontId="3" fillId="0" borderId="54" xfId="0" applyNumberFormat="1" applyFont="1" applyBorder="1" applyAlignment="1">
      <alignment vertical="center"/>
    </xf>
    <xf numFmtId="37" fontId="5" fillId="0" borderId="36" xfId="0" applyNumberFormat="1" applyFont="1" applyBorder="1" applyAlignment="1">
      <alignment horizontal="center" vertical="center"/>
    </xf>
    <xf numFmtId="3" fontId="3" fillId="0" borderId="36"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7" xfId="0" applyNumberFormat="1" applyFont="1" applyBorder="1" applyAlignment="1">
      <alignment horizontal="center" vertical="center"/>
    </xf>
    <xf numFmtId="0" fontId="13" fillId="0" borderId="0" xfId="0" applyFont="1" applyAlignment="1">
      <alignment horizontal="center" vertical="center"/>
    </xf>
    <xf numFmtId="0" fontId="29" fillId="2" borderId="11" xfId="0" applyFont="1" applyFill="1" applyBorder="1" applyAlignment="1">
      <alignment horizontal="center"/>
    </xf>
    <xf numFmtId="0" fontId="29" fillId="2" borderId="11" xfId="0" applyFont="1" applyFill="1" applyBorder="1" applyAlignment="1">
      <alignment horizontal="center" wrapText="1"/>
    </xf>
    <xf numFmtId="0" fontId="29" fillId="2" borderId="11" xfId="0" applyFont="1" applyFill="1" applyBorder="1" applyAlignment="1">
      <alignment horizontal="left"/>
    </xf>
    <xf numFmtId="0" fontId="29" fillId="2" borderId="32" xfId="0" applyFont="1" applyFill="1" applyBorder="1" applyAlignment="1">
      <alignment horizontal="center" vertical="center"/>
    </xf>
    <xf numFmtId="0" fontId="29" fillId="2" borderId="32" xfId="0" applyFont="1" applyFill="1" applyBorder="1" applyAlignment="1">
      <alignment horizontal="center" vertical="center" wrapText="1"/>
    </xf>
    <xf numFmtId="0" fontId="29" fillId="2" borderId="32" xfId="0" applyFont="1" applyFill="1" applyBorder="1" applyAlignment="1">
      <alignment horizontal="center"/>
    </xf>
    <xf numFmtId="0" fontId="29" fillId="2" borderId="32" xfId="0" applyFont="1" applyFill="1" applyBorder="1" applyAlignment="1">
      <alignment horizontal="center" wrapText="1"/>
    </xf>
    <xf numFmtId="0" fontId="29" fillId="2" borderId="58" xfId="0" applyFont="1" applyFill="1" applyBorder="1" applyAlignment="1">
      <alignment horizontal="center"/>
    </xf>
    <xf numFmtId="0" fontId="21" fillId="2" borderId="32" xfId="0" applyFont="1" applyFill="1" applyBorder="1" applyAlignment="1">
      <alignment vertical="center"/>
    </xf>
    <xf numFmtId="0" fontId="21" fillId="2" borderId="28" xfId="0" applyFont="1" applyFill="1" applyBorder="1" applyAlignment="1">
      <alignment vertical="center"/>
    </xf>
    <xf numFmtId="0" fontId="21" fillId="2" borderId="11" xfId="0" applyFont="1" applyFill="1" applyBorder="1" applyAlignment="1">
      <alignment horizontal="center" vertical="center"/>
    </xf>
    <xf numFmtId="0" fontId="21" fillId="2" borderId="1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28" xfId="0" applyFont="1" applyFill="1" applyBorder="1" applyAlignment="1">
      <alignment horizontal="left" vertical="center"/>
    </xf>
    <xf numFmtId="0" fontId="21" fillId="2" borderId="1" xfId="0" applyFont="1" applyFill="1" applyBorder="1" applyAlignment="1">
      <alignment vertical="center"/>
    </xf>
    <xf numFmtId="0" fontId="21" fillId="2" borderId="1" xfId="0" applyFont="1" applyFill="1" applyBorder="1" applyAlignment="1">
      <alignment horizontal="left" vertical="center"/>
    </xf>
    <xf numFmtId="0" fontId="21" fillId="2" borderId="32" xfId="0" applyFont="1" applyFill="1" applyBorder="1" applyAlignment="1">
      <alignment horizontal="center" vertical="center"/>
    </xf>
    <xf numFmtId="0" fontId="21" fillId="2" borderId="32" xfId="0" applyFont="1" applyFill="1" applyBorder="1" applyAlignment="1">
      <alignment horizontal="left" vertical="center"/>
    </xf>
    <xf numFmtId="0" fontId="21" fillId="2" borderId="32" xfId="0" applyFont="1" applyFill="1" applyBorder="1" applyAlignment="1">
      <alignment horizontal="center"/>
    </xf>
    <xf numFmtId="0" fontId="21" fillId="2" borderId="32" xfId="0" applyFont="1" applyFill="1" applyBorder="1" applyAlignment="1">
      <alignment horizontal="center" vertical="center" wrapText="1"/>
    </xf>
    <xf numFmtId="0" fontId="21" fillId="2" borderId="28" xfId="0" applyFont="1" applyFill="1" applyBorder="1" applyAlignment="1">
      <alignment horizontal="center" vertical="center"/>
    </xf>
    <xf numFmtId="0" fontId="21" fillId="2" borderId="28" xfId="0" applyFont="1" applyFill="1" applyBorder="1" applyAlignment="1">
      <alignment horizontal="center" vertical="center" wrapText="1"/>
    </xf>
    <xf numFmtId="0" fontId="21" fillId="2" borderId="1" xfId="0" applyFont="1" applyFill="1" applyBorder="1" applyAlignment="1">
      <alignment vertical="center" wrapText="1"/>
    </xf>
    <xf numFmtId="0" fontId="21" fillId="2" borderId="32" xfId="0" applyFont="1" applyFill="1" applyBorder="1" applyAlignment="1">
      <alignment horizontal="left"/>
    </xf>
    <xf numFmtId="0" fontId="30" fillId="2" borderId="32" xfId="0" applyFont="1" applyFill="1" applyBorder="1" applyAlignment="1">
      <alignment vertical="center"/>
    </xf>
    <xf numFmtId="0" fontId="30" fillId="2" borderId="8" xfId="0" applyFont="1" applyFill="1" applyBorder="1" applyAlignment="1">
      <alignment horizontal="center" vertical="center"/>
    </xf>
    <xf numFmtId="0" fontId="30" fillId="2" borderId="32" xfId="0" applyFont="1" applyFill="1" applyBorder="1" applyAlignment="1">
      <alignment horizontal="center"/>
    </xf>
    <xf numFmtId="0" fontId="30" fillId="2" borderId="32" xfId="0" applyFont="1" applyFill="1" applyBorder="1" applyAlignment="1">
      <alignment horizontal="left"/>
    </xf>
    <xf numFmtId="0" fontId="30" fillId="2" borderId="32" xfId="0" applyFont="1" applyFill="1" applyBorder="1" applyAlignment="1">
      <alignment horizontal="center" vertical="center"/>
    </xf>
    <xf numFmtId="0" fontId="30" fillId="2" borderId="32" xfId="0" applyFont="1" applyFill="1" applyBorder="1" applyAlignment="1">
      <alignment horizontal="center" vertical="center" wrapText="1"/>
    </xf>
    <xf numFmtId="0" fontId="21" fillId="2" borderId="32" xfId="0" applyFont="1" applyFill="1" applyBorder="1" applyAlignment="1">
      <alignment horizontal="center" wrapText="1"/>
    </xf>
    <xf numFmtId="0" fontId="21" fillId="2" borderId="28" xfId="0" applyFont="1" applyFill="1" applyBorder="1" applyAlignment="1">
      <alignment horizontal="center" wrapText="1"/>
    </xf>
    <xf numFmtId="0" fontId="21" fillId="2" borderId="1" xfId="0" applyFont="1" applyFill="1" applyBorder="1" applyAlignment="1">
      <alignment horizontal="center" wrapText="1"/>
    </xf>
    <xf numFmtId="0" fontId="21" fillId="2" borderId="27" xfId="0" applyFont="1" applyFill="1" applyBorder="1" applyAlignment="1">
      <alignment horizontal="center" vertical="center"/>
    </xf>
    <xf numFmtId="0" fontId="21" fillId="2" borderId="8" xfId="0" applyFont="1" applyFill="1" applyBorder="1" applyAlignment="1">
      <alignment horizontal="center" vertical="center"/>
    </xf>
    <xf numFmtId="0" fontId="21" fillId="0" borderId="0" xfId="0" applyFont="1" applyAlignment="1">
      <alignment horizontal="center" wrapText="1"/>
    </xf>
    <xf numFmtId="0" fontId="21" fillId="2" borderId="8" xfId="0" applyFont="1" applyFill="1" applyBorder="1" applyAlignment="1">
      <alignment vertical="center"/>
    </xf>
    <xf numFmtId="0" fontId="21" fillId="2" borderId="8" xfId="0" applyFont="1" applyFill="1" applyBorder="1" applyAlignment="1">
      <alignment horizontal="left"/>
    </xf>
    <xf numFmtId="0" fontId="21" fillId="2" borderId="1" xfId="0" applyFont="1" applyFill="1" applyBorder="1" applyAlignment="1">
      <alignment horizontal="center" vertical="center" wrapText="1"/>
    </xf>
    <xf numFmtId="0" fontId="31" fillId="2" borderId="9" xfId="0" applyFont="1" applyFill="1" applyBorder="1"/>
    <xf numFmtId="0" fontId="21" fillId="2" borderId="8" xfId="0" applyFont="1" applyFill="1" applyBorder="1" applyAlignment="1">
      <alignment horizontal="center"/>
    </xf>
    <xf numFmtId="0" fontId="21" fillId="2" borderId="8" xfId="0" applyFont="1" applyFill="1" applyBorder="1" applyAlignment="1">
      <alignment horizontal="center" wrapText="1"/>
    </xf>
    <xf numFmtId="0" fontId="21" fillId="2" borderId="1" xfId="0" quotePrefix="1"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28" xfId="0" applyFont="1" applyFill="1" applyBorder="1" applyAlignment="1">
      <alignment vertical="center" wrapText="1"/>
    </xf>
    <xf numFmtId="0" fontId="21" fillId="2" borderId="28" xfId="0" applyFont="1" applyFill="1" applyBorder="1" applyAlignment="1">
      <alignment horizontal="center"/>
    </xf>
    <xf numFmtId="0" fontId="21" fillId="2" borderId="8" xfId="0" applyFont="1" applyFill="1" applyBorder="1" applyAlignment="1">
      <alignment horizontal="center" vertical="center" wrapText="1"/>
    </xf>
    <xf numFmtId="0" fontId="21" fillId="2" borderId="28" xfId="0" quotePrefix="1" applyFont="1" applyFill="1" applyBorder="1" applyAlignment="1">
      <alignment horizontal="left" vertical="center" wrapText="1"/>
    </xf>
    <xf numFmtId="0" fontId="21" fillId="2" borderId="32" xfId="0" quotePrefix="1" applyFont="1" applyFill="1" applyBorder="1" applyAlignment="1">
      <alignment horizontal="left" vertical="center" wrapText="1"/>
    </xf>
    <xf numFmtId="0" fontId="29" fillId="2" borderId="28" xfId="0" applyFont="1" applyFill="1" applyBorder="1" applyAlignment="1">
      <alignment horizontal="center" vertical="center"/>
    </xf>
    <xf numFmtId="0" fontId="21" fillId="2" borderId="28" xfId="0" applyFont="1" applyFill="1" applyBorder="1" applyAlignment="1">
      <alignment horizontal="left" vertical="center" wrapText="1"/>
    </xf>
    <xf numFmtId="0" fontId="21" fillId="2" borderId="32" xfId="0" applyFont="1" applyFill="1" applyBorder="1" applyAlignment="1">
      <alignment horizontal="left" wrapText="1"/>
    </xf>
    <xf numFmtId="0" fontId="21" fillId="2" borderId="11" xfId="0" applyFont="1" applyFill="1" applyBorder="1"/>
    <xf numFmtId="0" fontId="21" fillId="2" borderId="11" xfId="0" applyFont="1" applyFill="1" applyBorder="1" applyAlignment="1">
      <alignment wrapText="1"/>
    </xf>
    <xf numFmtId="0" fontId="21" fillId="2" borderId="11" xfId="0" applyFont="1" applyFill="1" applyBorder="1" applyAlignment="1">
      <alignment horizontal="left"/>
    </xf>
    <xf numFmtId="0" fontId="32" fillId="2" borderId="11" xfId="0" applyFont="1" applyFill="1" applyBorder="1"/>
    <xf numFmtId="0" fontId="31" fillId="2" borderId="11" xfId="0" applyFont="1" applyFill="1" applyBorder="1"/>
    <xf numFmtId="0" fontId="31" fillId="2" borderId="11" xfId="0" applyFont="1" applyFill="1" applyBorder="1" applyAlignment="1">
      <alignment wrapText="1"/>
    </xf>
    <xf numFmtId="0" fontId="31" fillId="2" borderId="11" xfId="0" applyFont="1" applyFill="1" applyBorder="1" applyAlignment="1">
      <alignment horizontal="left"/>
    </xf>
    <xf numFmtId="0" fontId="33" fillId="2" borderId="11" xfId="0" applyFont="1" applyFill="1" applyBorder="1" applyAlignment="1">
      <alignment horizontal="center"/>
    </xf>
    <xf numFmtId="0" fontId="33" fillId="2" borderId="11" xfId="0" applyFont="1" applyFill="1" applyBorder="1" applyAlignment="1">
      <alignment horizontal="center" vertical="center"/>
    </xf>
    <xf numFmtId="0" fontId="20" fillId="2" borderId="11" xfId="0" applyFont="1" applyFill="1" applyBorder="1"/>
    <xf numFmtId="0" fontId="34" fillId="2" borderId="59" xfId="0" applyFont="1" applyFill="1" applyBorder="1" applyAlignment="1">
      <alignment horizontal="center" vertical="center"/>
    </xf>
    <xf numFmtId="0" fontId="37" fillId="2" borderId="11" xfId="0" applyFont="1" applyFill="1" applyBorder="1"/>
    <xf numFmtId="0" fontId="35" fillId="2" borderId="32" xfId="0" applyFont="1" applyFill="1" applyBorder="1" applyAlignment="1">
      <alignment vertical="center"/>
    </xf>
    <xf numFmtId="0" fontId="35" fillId="2" borderId="32" xfId="0" applyFont="1" applyFill="1" applyBorder="1" applyAlignment="1">
      <alignment horizontal="center" vertical="center"/>
    </xf>
    <xf numFmtId="0" fontId="35" fillId="2" borderId="32" xfId="0" applyFont="1" applyFill="1" applyBorder="1" applyAlignment="1">
      <alignment horizontal="center" vertical="center" wrapText="1"/>
    </xf>
    <xf numFmtId="0" fontId="38" fillId="2" borderId="32" xfId="0" applyFont="1" applyFill="1" applyBorder="1" applyAlignment="1">
      <alignment horizontal="center"/>
    </xf>
    <xf numFmtId="0" fontId="38" fillId="2" borderId="32" xfId="0" applyFont="1" applyFill="1" applyBorder="1" applyAlignment="1">
      <alignment horizontal="center" vertical="center" wrapText="1"/>
    </xf>
    <xf numFmtId="0" fontId="38" fillId="2" borderId="32" xfId="0" applyFont="1" applyFill="1" applyBorder="1" applyAlignment="1">
      <alignment horizontal="center" vertical="center"/>
    </xf>
    <xf numFmtId="0" fontId="38" fillId="2" borderId="32" xfId="0" applyFont="1" applyFill="1" applyBorder="1"/>
    <xf numFmtId="167" fontId="36" fillId="2" borderId="9" xfId="0" applyNumberFormat="1" applyFont="1" applyFill="1" applyBorder="1" applyAlignment="1">
      <alignment horizontal="center" vertical="center"/>
    </xf>
    <xf numFmtId="0" fontId="34" fillId="2" borderId="11" xfId="0" applyFont="1" applyFill="1" applyBorder="1" applyAlignment="1">
      <alignment vertical="center"/>
    </xf>
    <xf numFmtId="0" fontId="36" fillId="2" borderId="9" xfId="0" applyFont="1" applyFill="1" applyBorder="1" applyAlignment="1">
      <alignment horizontal="center" vertical="center"/>
    </xf>
    <xf numFmtId="0" fontId="39" fillId="2" borderId="11" xfId="0" applyFont="1" applyFill="1" applyBorder="1" applyAlignment="1">
      <alignment vertical="center"/>
    </xf>
    <xf numFmtId="0" fontId="31" fillId="2" borderId="11" xfId="0" applyFont="1" applyFill="1" applyBorder="1" applyAlignment="1">
      <alignment horizontal="center" vertical="center"/>
    </xf>
    <xf numFmtId="0" fontId="31" fillId="2" borderId="11" xfId="0" applyFont="1" applyFill="1" applyBorder="1" applyAlignment="1">
      <alignment vertical="center"/>
    </xf>
    <xf numFmtId="0" fontId="34" fillId="2" borderId="32" xfId="0" applyFont="1" applyFill="1" applyBorder="1" applyAlignment="1">
      <alignment horizontal="center" vertical="center"/>
    </xf>
    <xf numFmtId="0" fontId="31" fillId="2" borderId="32" xfId="0" applyFont="1" applyFill="1" applyBorder="1" applyAlignment="1">
      <alignment vertical="center"/>
    </xf>
    <xf numFmtId="0" fontId="31" fillId="2" borderId="32" xfId="0" applyFont="1" applyFill="1" applyBorder="1" applyAlignment="1">
      <alignment horizontal="center" vertical="center"/>
    </xf>
    <xf numFmtId="0" fontId="36" fillId="2" borderId="32" xfId="0" applyFont="1" applyFill="1" applyBorder="1" applyAlignment="1">
      <alignment horizontal="center" vertical="center"/>
    </xf>
    <xf numFmtId="165" fontId="36" fillId="2" borderId="32" xfId="0" applyNumberFormat="1" applyFont="1" applyFill="1" applyBorder="1" applyAlignment="1">
      <alignment horizontal="center" vertical="center" wrapText="1"/>
    </xf>
    <xf numFmtId="0" fontId="39" fillId="2" borderId="32" xfId="0" applyFont="1" applyFill="1" applyBorder="1" applyAlignment="1">
      <alignment horizontal="center" vertical="center"/>
    </xf>
    <xf numFmtId="0" fontId="39" fillId="2" borderId="32" xfId="0" applyFont="1" applyFill="1" applyBorder="1" applyAlignment="1">
      <alignment horizontal="center" vertical="center" wrapText="1"/>
    </xf>
    <xf numFmtId="0" fontId="19" fillId="2" borderId="32" xfId="0" applyFont="1" applyFill="1" applyBorder="1" applyAlignment="1">
      <alignment horizontal="center" vertical="center"/>
    </xf>
    <xf numFmtId="0" fontId="19" fillId="2" borderId="32" xfId="0" applyFont="1" applyFill="1" applyBorder="1" applyAlignment="1">
      <alignment vertical="center"/>
    </xf>
    <xf numFmtId="0" fontId="19" fillId="2" borderId="32" xfId="0" quotePrefix="1" applyFont="1" applyFill="1" applyBorder="1" applyAlignment="1">
      <alignment horizontal="center" vertical="center"/>
    </xf>
    <xf numFmtId="0" fontId="39" fillId="2" borderId="11" xfId="0" applyFont="1" applyFill="1" applyBorder="1" applyAlignment="1">
      <alignment horizontal="center" vertical="center"/>
    </xf>
    <xf numFmtId="0" fontId="19" fillId="2" borderId="11"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32" xfId="0" applyFont="1" applyFill="1" applyBorder="1" applyAlignment="1">
      <alignment vertical="center" wrapText="1"/>
    </xf>
    <xf numFmtId="0" fontId="19" fillId="2" borderId="32" xfId="0" applyFont="1" applyFill="1" applyBorder="1" applyAlignment="1">
      <alignment horizontal="center" vertical="center" wrapText="1"/>
    </xf>
    <xf numFmtId="0" fontId="40" fillId="2" borderId="32" xfId="0" applyFont="1" applyFill="1" applyBorder="1" applyAlignment="1">
      <alignment horizontal="center" vertical="center" wrapText="1"/>
    </xf>
    <xf numFmtId="0" fontId="41" fillId="2" borderId="32" xfId="0" applyFont="1" applyFill="1" applyBorder="1" applyAlignment="1">
      <alignment horizontal="center" vertical="center" wrapText="1"/>
    </xf>
    <xf numFmtId="0" fontId="19" fillId="2" borderId="11" xfId="0" applyFont="1" applyFill="1" applyBorder="1" applyAlignment="1">
      <alignment vertical="center" wrapText="1"/>
    </xf>
    <xf numFmtId="0" fontId="36" fillId="2" borderId="11" xfId="0" applyFont="1" applyFill="1" applyBorder="1" applyAlignment="1">
      <alignment vertical="center"/>
    </xf>
    <xf numFmtId="0" fontId="31" fillId="2" borderId="32" xfId="0" applyFont="1" applyFill="1" applyBorder="1" applyAlignment="1">
      <alignment horizontal="center" vertical="center" wrapText="1"/>
    </xf>
    <xf numFmtId="0" fontId="31" fillId="2" borderId="11" xfId="0" applyFont="1" applyFill="1" applyBorder="1" applyAlignment="1">
      <alignment horizontal="center" vertical="center" wrapText="1"/>
    </xf>
    <xf numFmtId="165" fontId="31" fillId="2" borderId="32" xfId="0" applyNumberFormat="1" applyFont="1" applyFill="1" applyBorder="1" applyAlignment="1">
      <alignment horizontal="center" vertical="center"/>
    </xf>
    <xf numFmtId="165" fontId="31" fillId="2" borderId="32" xfId="0" applyNumberFormat="1" applyFont="1" applyFill="1" applyBorder="1" applyAlignment="1">
      <alignment vertical="center"/>
    </xf>
    <xf numFmtId="0" fontId="42" fillId="2" borderId="11" xfId="0" applyFont="1" applyFill="1" applyBorder="1" applyAlignment="1">
      <alignment vertical="center" wrapText="1"/>
    </xf>
    <xf numFmtId="0" fontId="8" fillId="2" borderId="11" xfId="0" applyFont="1" applyFill="1" applyBorder="1" applyAlignment="1">
      <alignment wrapText="1"/>
    </xf>
    <xf numFmtId="0" fontId="20" fillId="2" borderId="11" xfId="0" applyFont="1" applyFill="1" applyBorder="1" applyAlignment="1">
      <alignment wrapText="1"/>
    </xf>
    <xf numFmtId="0" fontId="44" fillId="2" borderId="32"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45" fillId="2" borderId="32" xfId="0" applyFont="1" applyFill="1" applyBorder="1" applyAlignment="1">
      <alignment horizontal="center" vertical="center" wrapText="1"/>
    </xf>
    <xf numFmtId="0" fontId="46" fillId="2" borderId="32" xfId="0" applyFont="1" applyFill="1" applyBorder="1" applyAlignment="1">
      <alignment horizontal="center" vertical="center" wrapText="1"/>
    </xf>
    <xf numFmtId="0" fontId="8" fillId="2" borderId="11" xfId="0" applyFont="1" applyFill="1" applyBorder="1"/>
    <xf numFmtId="0" fontId="8" fillId="2" borderId="11" xfId="0" applyFont="1" applyFill="1" applyBorder="1" applyAlignment="1">
      <alignment horizontal="left"/>
    </xf>
    <xf numFmtId="0" fontId="43" fillId="2" borderId="11" xfId="0" applyFont="1" applyFill="1" applyBorder="1" applyAlignment="1">
      <alignment vertical="center" wrapText="1"/>
    </xf>
    <xf numFmtId="0" fontId="43" fillId="2" borderId="11"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3" fillId="2" borderId="11" xfId="0" applyFont="1" applyFill="1" applyBorder="1" applyAlignment="1">
      <alignment vertical="center"/>
    </xf>
    <xf numFmtId="0" fontId="19" fillId="2" borderId="11" xfId="0" applyFont="1" applyFill="1" applyBorder="1" applyAlignment="1">
      <alignment horizontal="center" wrapText="1"/>
    </xf>
    <xf numFmtId="0" fontId="19" fillId="2" borderId="11" xfId="0" applyFont="1" applyFill="1" applyBorder="1" applyAlignment="1">
      <alignment wrapText="1"/>
    </xf>
    <xf numFmtId="0" fontId="19" fillId="2" borderId="32" xfId="0" applyFont="1" applyFill="1" applyBorder="1" applyAlignment="1">
      <alignment vertical="center" wrapText="1"/>
    </xf>
    <xf numFmtId="0" fontId="19" fillId="2" borderId="32" xfId="0" applyFont="1" applyFill="1" applyBorder="1" applyAlignment="1">
      <alignment wrapText="1"/>
    </xf>
    <xf numFmtId="165" fontId="19" fillId="2" borderId="32" xfId="0" applyNumberFormat="1" applyFont="1" applyFill="1" applyBorder="1" applyAlignment="1">
      <alignment horizontal="center" vertical="center" wrapText="1"/>
    </xf>
    <xf numFmtId="165" fontId="40" fillId="2" borderId="32" xfId="0" applyNumberFormat="1" applyFont="1" applyFill="1" applyBorder="1" applyAlignment="1">
      <alignment horizontal="center" vertical="center" wrapText="1"/>
    </xf>
    <xf numFmtId="0" fontId="31" fillId="2" borderId="11" xfId="0" applyFont="1" applyFill="1" applyBorder="1" applyAlignment="1">
      <alignment horizontal="center" wrapText="1"/>
    </xf>
    <xf numFmtId="0" fontId="19" fillId="2" borderId="32" xfId="0" applyFont="1" applyFill="1" applyBorder="1" applyAlignment="1">
      <alignment horizontal="center" wrapText="1"/>
    </xf>
    <xf numFmtId="0" fontId="19" fillId="2" borderId="32" xfId="0" applyFont="1" applyFill="1" applyBorder="1"/>
    <xf numFmtId="0" fontId="19" fillId="2" borderId="32" xfId="0" applyFont="1" applyFill="1" applyBorder="1" applyAlignment="1">
      <alignment horizontal="center"/>
    </xf>
    <xf numFmtId="0" fontId="41" fillId="2" borderId="32" xfId="0" applyFont="1" applyFill="1" applyBorder="1" applyAlignment="1">
      <alignment horizontal="center" vertical="top" wrapText="1"/>
    </xf>
    <xf numFmtId="0" fontId="41" fillId="2" borderId="32" xfId="0" applyFont="1" applyFill="1" applyBorder="1" applyAlignment="1">
      <alignment horizontal="center" vertical="top"/>
    </xf>
    <xf numFmtId="0" fontId="43" fillId="2" borderId="32" xfId="0" applyFont="1" applyFill="1" applyBorder="1" applyAlignment="1">
      <alignment horizontal="center" vertical="top"/>
    </xf>
    <xf numFmtId="165" fontId="19" fillId="2" borderId="32" xfId="0" applyNumberFormat="1" applyFont="1" applyFill="1" applyBorder="1" applyAlignment="1">
      <alignment horizontal="center" vertical="center"/>
    </xf>
    <xf numFmtId="165" fontId="39" fillId="2" borderId="32" xfId="0" applyNumberFormat="1" applyFont="1" applyFill="1" applyBorder="1" applyAlignment="1">
      <alignment horizontal="center" vertical="center"/>
    </xf>
    <xf numFmtId="0" fontId="29" fillId="2" borderId="12" xfId="0" applyFont="1" applyFill="1" applyBorder="1" applyAlignment="1">
      <alignment vertical="center"/>
    </xf>
    <xf numFmtId="0" fontId="29" fillId="2" borderId="32" xfId="0" applyFont="1" applyFill="1" applyBorder="1" applyAlignment="1">
      <alignment vertical="center"/>
    </xf>
    <xf numFmtId="0" fontId="29" fillId="2" borderId="32" xfId="0" applyFont="1" applyFill="1" applyBorder="1" applyAlignment="1">
      <alignment horizontal="left" vertical="center"/>
    </xf>
    <xf numFmtId="0" fontId="21" fillId="2" borderId="12" xfId="0" applyFont="1" applyFill="1" applyBorder="1" applyAlignment="1">
      <alignment vertical="center"/>
    </xf>
    <xf numFmtId="0" fontId="29" fillId="2" borderId="32" xfId="0" applyFont="1" applyFill="1" applyBorder="1" applyAlignment="1">
      <alignment horizontal="left"/>
    </xf>
    <xf numFmtId="0" fontId="36" fillId="2" borderId="12" xfId="0" applyFont="1" applyFill="1" applyBorder="1" applyAlignment="1">
      <alignment vertical="center"/>
    </xf>
    <xf numFmtId="0" fontId="31" fillId="2" borderId="12" xfId="0" applyFont="1" applyFill="1" applyBorder="1" applyAlignment="1">
      <alignment vertical="center"/>
    </xf>
    <xf numFmtId="0" fontId="21" fillId="2" borderId="32" xfId="0" applyFont="1" applyFill="1" applyBorder="1" applyAlignment="1">
      <alignment horizontal="left" vertical="center" wrapText="1"/>
    </xf>
    <xf numFmtId="0" fontId="29" fillId="2" borderId="32" xfId="0" applyFont="1" applyFill="1" applyBorder="1" applyAlignment="1">
      <alignment vertical="center" wrapText="1"/>
    </xf>
    <xf numFmtId="0" fontId="29" fillId="2" borderId="32" xfId="0" applyFont="1" applyFill="1" applyBorder="1" applyAlignment="1">
      <alignment horizontal="left" vertical="center" wrapText="1"/>
    </xf>
    <xf numFmtId="0" fontId="21" fillId="2" borderId="11" xfId="0" applyFont="1" applyFill="1" applyBorder="1" applyAlignment="1">
      <alignment vertical="center"/>
    </xf>
    <xf numFmtId="0" fontId="21" fillId="2" borderId="11" xfId="0" applyFont="1" applyFill="1" applyBorder="1" applyAlignment="1">
      <alignment horizontal="left" vertical="center" wrapText="1"/>
    </xf>
    <xf numFmtId="0" fontId="47" fillId="2" borderId="11" xfId="0" applyFont="1" applyFill="1" applyBorder="1"/>
    <xf numFmtId="0" fontId="47" fillId="2" borderId="65" xfId="0" applyFont="1" applyFill="1" applyBorder="1" applyAlignment="1">
      <alignment horizontal="center" vertical="center"/>
    </xf>
    <xf numFmtId="0" fontId="47" fillId="2" borderId="66" xfId="0" applyFont="1" applyFill="1" applyBorder="1" applyAlignment="1">
      <alignment horizontal="center" vertical="center"/>
    </xf>
    <xf numFmtId="0" fontId="47" fillId="2" borderId="67" xfId="0" applyFont="1" applyFill="1" applyBorder="1" applyAlignment="1">
      <alignment horizontal="center" vertical="center"/>
    </xf>
    <xf numFmtId="0" fontId="47" fillId="2" borderId="68" xfId="0" applyFont="1" applyFill="1" applyBorder="1" applyAlignment="1">
      <alignment horizontal="center" vertical="center"/>
    </xf>
    <xf numFmtId="165" fontId="47" fillId="2" borderId="8" xfId="0" applyNumberFormat="1" applyFont="1" applyFill="1" applyBorder="1" applyAlignment="1">
      <alignment horizontal="center" vertical="center"/>
    </xf>
    <xf numFmtId="0" fontId="47" fillId="2" borderId="8" xfId="0" applyFont="1" applyFill="1" applyBorder="1" applyAlignment="1">
      <alignment horizontal="center" vertical="center"/>
    </xf>
    <xf numFmtId="165" fontId="47" fillId="2" borderId="69" xfId="0" applyNumberFormat="1" applyFont="1" applyFill="1" applyBorder="1" applyAlignment="1">
      <alignment horizontal="center" vertical="center"/>
    </xf>
    <xf numFmtId="0" fontId="47" fillId="2" borderId="70" xfId="0" applyFont="1" applyFill="1" applyBorder="1" applyAlignment="1">
      <alignment horizontal="center" vertical="center"/>
    </xf>
    <xf numFmtId="165" fontId="47" fillId="2" borderId="32" xfId="0" applyNumberFormat="1" applyFont="1" applyFill="1" applyBorder="1" applyAlignment="1">
      <alignment horizontal="center" vertical="center"/>
    </xf>
    <xf numFmtId="0" fontId="47" fillId="2" borderId="32" xfId="0" applyFont="1" applyFill="1" applyBorder="1" applyAlignment="1">
      <alignment horizontal="center" vertical="center"/>
    </xf>
    <xf numFmtId="0" fontId="47" fillId="2" borderId="70" xfId="0" applyFont="1" applyFill="1" applyBorder="1"/>
    <xf numFmtId="0" fontId="47" fillId="2" borderId="32" xfId="0" applyFont="1" applyFill="1" applyBorder="1"/>
    <xf numFmtId="0" fontId="47" fillId="2" borderId="69" xfId="0" applyFont="1" applyFill="1" applyBorder="1" applyAlignment="1">
      <alignment horizontal="center" vertical="center"/>
    </xf>
    <xf numFmtId="0" fontId="47" fillId="2" borderId="71" xfId="0" applyFont="1" applyFill="1" applyBorder="1" applyAlignment="1">
      <alignment horizontal="center" vertical="center"/>
    </xf>
    <xf numFmtId="165" fontId="47" fillId="2" borderId="72" xfId="0" applyNumberFormat="1" applyFont="1" applyFill="1" applyBorder="1" applyAlignment="1">
      <alignment horizontal="center" vertical="center"/>
    </xf>
    <xf numFmtId="0" fontId="47" fillId="2" borderId="72" xfId="0" applyFont="1" applyFill="1" applyBorder="1" applyAlignment="1">
      <alignment horizontal="center" vertical="center"/>
    </xf>
    <xf numFmtId="165" fontId="47" fillId="2" borderId="73" xfId="0" applyNumberFormat="1" applyFont="1" applyFill="1" applyBorder="1" applyAlignment="1">
      <alignment horizontal="center" vertical="center"/>
    </xf>
    <xf numFmtId="165" fontId="48" fillId="2" borderId="32" xfId="0" applyNumberFormat="1" applyFont="1" applyFill="1" applyBorder="1" applyAlignment="1">
      <alignment horizontal="center" vertical="center"/>
    </xf>
    <xf numFmtId="165" fontId="47" fillId="2" borderId="32" xfId="0" applyNumberFormat="1" applyFont="1" applyFill="1" applyBorder="1" applyAlignment="1">
      <alignment horizontal="left" vertical="center"/>
    </xf>
    <xf numFmtId="165" fontId="20" fillId="2" borderId="32" xfId="0" applyNumberFormat="1" applyFont="1" applyFill="1" applyBorder="1" applyAlignment="1">
      <alignment horizontal="center" vertical="center"/>
    </xf>
    <xf numFmtId="165" fontId="49" fillId="2" borderId="32" xfId="0" applyNumberFormat="1" applyFont="1" applyFill="1" applyBorder="1" applyAlignment="1">
      <alignment horizontal="center" vertical="center"/>
    </xf>
    <xf numFmtId="165" fontId="47" fillId="2" borderId="11" xfId="0" applyNumberFormat="1" applyFont="1" applyFill="1" applyBorder="1" applyAlignment="1">
      <alignment horizontal="center" vertical="center"/>
    </xf>
    <xf numFmtId="165" fontId="20" fillId="2" borderId="11" xfId="0" applyNumberFormat="1" applyFont="1" applyFill="1" applyBorder="1" applyAlignment="1">
      <alignment horizontal="center" vertical="center"/>
    </xf>
    <xf numFmtId="0" fontId="2" fillId="0" borderId="6" xfId="0" applyFont="1" applyBorder="1"/>
    <xf numFmtId="0" fontId="2" fillId="0" borderId="5" xfId="0" applyFont="1" applyBorder="1"/>
    <xf numFmtId="0" fontId="0" fillId="0" borderId="0" xfId="0"/>
    <xf numFmtId="0" fontId="1" fillId="0" borderId="0" xfId="0" applyFont="1" applyAlignment="1">
      <alignment vertical="center"/>
    </xf>
    <xf numFmtId="0" fontId="2" fillId="0" borderId="4" xfId="0" applyFont="1" applyBorder="1"/>
    <xf numFmtId="0" fontId="2" fillId="0" borderId="7" xfId="0" applyFont="1" applyBorder="1"/>
    <xf numFmtId="0" fontId="2" fillId="0" borderId="25" xfId="0" applyFont="1" applyBorder="1"/>
    <xf numFmtId="0" fontId="7" fillId="0" borderId="0" xfId="0" applyFont="1" applyAlignment="1">
      <alignment horizontal="left" vertical="center" wrapText="1"/>
    </xf>
    <xf numFmtId="0" fontId="7" fillId="0" borderId="0" xfId="0" applyFont="1" applyAlignment="1">
      <alignment horizontal="center" vertical="center"/>
    </xf>
    <xf numFmtId="0" fontId="2" fillId="0" borderId="22" xfId="0" applyFont="1" applyBorder="1"/>
    <xf numFmtId="0" fontId="2" fillId="0" borderId="35" xfId="0" applyFont="1" applyBorder="1"/>
    <xf numFmtId="0" fontId="2" fillId="0" borderId="31" xfId="0" applyFont="1" applyBorder="1"/>
    <xf numFmtId="0" fontId="7" fillId="0" borderId="0" xfId="0" applyFont="1" applyAlignment="1">
      <alignment horizontal="left" vertical="top" wrapText="1"/>
    </xf>
    <xf numFmtId="0" fontId="16" fillId="0" borderId="0" xfId="0" applyFont="1" applyAlignment="1">
      <alignment horizontal="left" vertical="top" wrapText="1"/>
    </xf>
    <xf numFmtId="164" fontId="14" fillId="0" borderId="17" xfId="0" applyNumberFormat="1" applyFont="1" applyBorder="1" applyAlignment="1">
      <alignment horizontal="center" vertical="center"/>
    </xf>
    <xf numFmtId="0" fontId="2" fillId="0" borderId="17" xfId="0" applyFont="1" applyBorder="1"/>
    <xf numFmtId="164" fontId="14" fillId="0" borderId="7" xfId="0" applyNumberFormat="1" applyFont="1" applyBorder="1" applyAlignment="1">
      <alignment horizontal="center" vertical="center"/>
    </xf>
    <xf numFmtId="0" fontId="14" fillId="0" borderId="0" xfId="0" applyFont="1" applyAlignment="1">
      <alignment horizontal="center" vertical="center"/>
    </xf>
    <xf numFmtId="0" fontId="9" fillId="0" borderId="0" xfId="0" applyFont="1" applyAlignment="1">
      <alignment horizontal="center" vertical="center"/>
    </xf>
    <xf numFmtId="0" fontId="14" fillId="0" borderId="4" xfId="0" applyFont="1" applyBorder="1" applyAlignment="1">
      <alignment horizontal="center" vertical="center"/>
    </xf>
    <xf numFmtId="0" fontId="2" fillId="0" borderId="10" xfId="0" applyFont="1" applyBorder="1"/>
    <xf numFmtId="0" fontId="13" fillId="0" borderId="17" xfId="0" applyFont="1" applyBorder="1" applyAlignment="1">
      <alignment horizontal="center" vertical="center" wrapText="1"/>
    </xf>
    <xf numFmtId="164" fontId="13" fillId="0" borderId="17" xfId="0" applyNumberFormat="1" applyFont="1" applyBorder="1" applyAlignment="1">
      <alignment horizontal="center" vertical="center" wrapText="1"/>
    </xf>
    <xf numFmtId="164" fontId="13" fillId="0" borderId="7" xfId="0" applyNumberFormat="1" applyFont="1" applyBorder="1" applyAlignment="1">
      <alignment horizontal="center" vertical="center" wrapText="1"/>
    </xf>
    <xf numFmtId="164" fontId="14" fillId="0" borderId="5" xfId="0" applyNumberFormat="1" applyFont="1" applyBorder="1" applyAlignment="1">
      <alignment horizontal="center" vertical="center"/>
    </xf>
    <xf numFmtId="0" fontId="13" fillId="0" borderId="18" xfId="0" applyFont="1" applyBorder="1" applyAlignment="1">
      <alignment vertical="center"/>
    </xf>
    <xf numFmtId="0" fontId="2" fillId="0" borderId="46" xfId="0" applyFont="1" applyBorder="1"/>
    <xf numFmtId="0" fontId="13" fillId="0" borderId="17" xfId="0" applyFont="1" applyBorder="1" applyAlignment="1">
      <alignment horizontal="center" vertical="center"/>
    </xf>
    <xf numFmtId="165" fontId="13" fillId="0" borderId="4" xfId="0" applyNumberFormat="1" applyFont="1" applyBorder="1" applyAlignment="1">
      <alignment horizontal="center" vertical="center"/>
    </xf>
    <xf numFmtId="0" fontId="6" fillId="0" borderId="17" xfId="0" applyFont="1" applyBorder="1" applyAlignment="1">
      <alignment horizontal="center" vertical="center"/>
    </xf>
    <xf numFmtId="0" fontId="5" fillId="0" borderId="17" xfId="0" applyFont="1" applyBorder="1" applyAlignment="1">
      <alignment horizontal="left" vertical="top" wrapText="1"/>
    </xf>
    <xf numFmtId="0" fontId="3" fillId="0" borderId="30" xfId="0" applyFont="1" applyBorder="1" applyAlignment="1">
      <alignment horizontal="center" vertical="center"/>
    </xf>
    <xf numFmtId="0" fontId="2" fillId="0" borderId="53" xfId="0" applyFont="1" applyBorder="1"/>
    <xf numFmtId="0" fontId="3" fillId="0" borderId="17" xfId="0" applyFont="1" applyBorder="1" applyAlignment="1">
      <alignment horizontal="left" vertical="center" wrapText="1"/>
    </xf>
    <xf numFmtId="0" fontId="5" fillId="0" borderId="21" xfId="0" applyFont="1" applyBorder="1" applyAlignment="1">
      <alignment vertical="center"/>
    </xf>
    <xf numFmtId="0" fontId="2" fillId="0" borderId="47" xfId="0" applyFont="1" applyBorder="1"/>
    <xf numFmtId="0" fontId="3" fillId="0" borderId="34" xfId="0" applyFont="1" applyBorder="1" applyAlignment="1">
      <alignment horizontal="center" vertical="center"/>
    </xf>
    <xf numFmtId="0" fontId="6" fillId="0" borderId="21" xfId="0" applyFont="1" applyBorder="1" applyAlignment="1">
      <alignment vertical="center"/>
    </xf>
    <xf numFmtId="0" fontId="7" fillId="0" borderId="55" xfId="0" quotePrefix="1" applyFont="1" applyBorder="1" applyAlignment="1">
      <alignment horizontal="left" vertical="center" wrapText="1"/>
    </xf>
    <xf numFmtId="0" fontId="2" fillId="0" borderId="55" xfId="0" applyFont="1" applyBorder="1"/>
    <xf numFmtId="0" fontId="13" fillId="0" borderId="0" xfId="0" applyFont="1" applyAlignment="1">
      <alignment horizontal="center" vertical="center"/>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21" fillId="2" borderId="51" xfId="0" applyFont="1" applyFill="1" applyBorder="1" applyAlignment="1">
      <alignment horizontal="center" vertical="center"/>
    </xf>
    <xf numFmtId="0" fontId="21" fillId="2" borderId="51" xfId="0" applyFont="1" applyFill="1" applyBorder="1" applyAlignment="1">
      <alignment horizontal="center" vertical="center" wrapText="1"/>
    </xf>
    <xf numFmtId="0" fontId="21" fillId="2" borderId="2" xfId="0" applyFont="1" applyFill="1" applyBorder="1" applyAlignment="1">
      <alignment horizontal="center" vertical="center"/>
    </xf>
    <xf numFmtId="0" fontId="21" fillId="2" borderId="51" xfId="0" applyFont="1" applyFill="1" applyBorder="1" applyAlignment="1">
      <alignment horizontal="left"/>
    </xf>
    <xf numFmtId="0" fontId="21" fillId="2" borderId="51" xfId="0" quotePrefix="1" applyFont="1" applyFill="1" applyBorder="1" applyAlignment="1">
      <alignment horizontal="left" vertical="center" wrapText="1"/>
    </xf>
    <xf numFmtId="0" fontId="29" fillId="2" borderId="24" xfId="0" applyFont="1" applyFill="1" applyBorder="1" applyAlignment="1">
      <alignment horizontal="center"/>
    </xf>
    <xf numFmtId="0" fontId="21" fillId="2" borderId="51" xfId="0" applyFont="1" applyFill="1" applyBorder="1" applyAlignment="1">
      <alignment horizontal="left" vertical="center"/>
    </xf>
    <xf numFmtId="0" fontId="31" fillId="2" borderId="51" xfId="0" applyFont="1" applyFill="1" applyBorder="1" applyAlignment="1">
      <alignment horizontal="center" vertical="center"/>
    </xf>
    <xf numFmtId="0" fontId="21" fillId="2" borderId="51" xfId="0" applyFont="1" applyFill="1" applyBorder="1" applyAlignment="1">
      <alignment horizontal="center"/>
    </xf>
    <xf numFmtId="0" fontId="29" fillId="2" borderId="30" xfId="0" applyFont="1" applyFill="1" applyBorder="1" applyAlignment="1">
      <alignment horizontal="center" vertical="center"/>
    </xf>
    <xf numFmtId="0" fontId="34" fillId="2" borderId="30" xfId="0" applyFont="1" applyFill="1" applyBorder="1" applyAlignment="1">
      <alignment horizontal="center" vertical="center"/>
    </xf>
    <xf numFmtId="0" fontId="34" fillId="2" borderId="51" xfId="0" applyFont="1" applyFill="1" applyBorder="1" applyAlignment="1">
      <alignment horizontal="center" vertical="center" wrapText="1"/>
    </xf>
    <xf numFmtId="0" fontId="35" fillId="2" borderId="30" xfId="0" applyFont="1" applyFill="1" applyBorder="1" applyAlignment="1">
      <alignment horizontal="center" vertical="center"/>
    </xf>
    <xf numFmtId="0" fontId="18" fillId="2" borderId="24" xfId="0" applyFont="1" applyFill="1" applyBorder="1" applyAlignment="1">
      <alignment horizontal="center" vertical="center"/>
    </xf>
    <xf numFmtId="0" fontId="34" fillId="2" borderId="51" xfId="0" applyFont="1" applyFill="1" applyBorder="1" applyAlignment="1">
      <alignment horizontal="center" vertical="center"/>
    </xf>
    <xf numFmtId="0" fontId="35" fillId="2" borderId="51" xfId="0" applyFont="1" applyFill="1" applyBorder="1" applyAlignment="1">
      <alignment horizontal="center" vertical="center" wrapText="1"/>
    </xf>
    <xf numFmtId="0" fontId="36" fillId="2" borderId="3" xfId="0" applyFont="1" applyFill="1" applyBorder="1" applyAlignment="1">
      <alignment horizontal="center" vertical="center"/>
    </xf>
    <xf numFmtId="0" fontId="35" fillId="2" borderId="49" xfId="0" applyFont="1" applyFill="1" applyBorder="1" applyAlignment="1">
      <alignment horizontal="center" vertical="center" wrapText="1"/>
    </xf>
    <xf numFmtId="0" fontId="2" fillId="0" borderId="57" xfId="0" applyFont="1" applyBorder="1"/>
    <xf numFmtId="0" fontId="2" fillId="0" borderId="50" xfId="0" applyFont="1" applyBorder="1"/>
    <xf numFmtId="0" fontId="2" fillId="0" borderId="21" xfId="0" applyFont="1" applyBorder="1"/>
    <xf numFmtId="0" fontId="2" fillId="0" borderId="60" xfId="0" applyFont="1" applyBorder="1"/>
    <xf numFmtId="0" fontId="35" fillId="2" borderId="51" xfId="0" applyFont="1" applyFill="1" applyBorder="1" applyAlignment="1">
      <alignment horizontal="center" vertical="center"/>
    </xf>
    <xf numFmtId="0" fontId="36" fillId="2" borderId="30" xfId="0" applyFont="1" applyFill="1" applyBorder="1" applyAlignment="1">
      <alignment horizontal="center" vertical="center"/>
    </xf>
    <xf numFmtId="0" fontId="39" fillId="2" borderId="51" xfId="0" applyFont="1" applyFill="1" applyBorder="1" applyAlignment="1">
      <alignment horizontal="center" vertical="center" wrapText="1"/>
    </xf>
    <xf numFmtId="0" fontId="31" fillId="2" borderId="51"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19" fillId="2" borderId="51" xfId="0" applyFont="1" applyFill="1" applyBorder="1" applyAlignment="1">
      <alignment horizontal="center" vertical="center"/>
    </xf>
    <xf numFmtId="0" fontId="39" fillId="2" borderId="30" xfId="0" applyFont="1" applyFill="1" applyBorder="1" applyAlignment="1">
      <alignment horizontal="center" vertical="center" wrapText="1"/>
    </xf>
    <xf numFmtId="0" fontId="39" fillId="2" borderId="30" xfId="0" applyFont="1" applyFill="1" applyBorder="1" applyAlignment="1">
      <alignment horizontal="center" vertical="center"/>
    </xf>
    <xf numFmtId="0" fontId="31" fillId="2" borderId="3" xfId="0" applyFont="1" applyFill="1" applyBorder="1" applyAlignment="1">
      <alignment horizontal="center" vertical="center" wrapText="1"/>
    </xf>
    <xf numFmtId="0" fontId="31" fillId="2" borderId="26" xfId="0" applyFont="1" applyFill="1" applyBorder="1" applyAlignment="1">
      <alignment horizontal="center" vertical="center"/>
    </xf>
    <xf numFmtId="0" fontId="18" fillId="2" borderId="24"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44" fillId="2" borderId="51"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43" fillId="2" borderId="24" xfId="0" applyFont="1" applyFill="1" applyBorder="1" applyAlignment="1">
      <alignment horizontal="center" vertical="center" wrapText="1"/>
    </xf>
    <xf numFmtId="0" fontId="45" fillId="2" borderId="51" xfId="0" applyFont="1" applyFill="1" applyBorder="1" applyAlignment="1">
      <alignment horizontal="center" vertical="center" wrapText="1"/>
    </xf>
    <xf numFmtId="0" fontId="44" fillId="2" borderId="49" xfId="0" applyFont="1" applyFill="1" applyBorder="1" applyAlignment="1">
      <alignment horizontal="center" vertical="center" wrapText="1"/>
    </xf>
    <xf numFmtId="0" fontId="8" fillId="2" borderId="61" xfId="0" applyFont="1" applyFill="1" applyBorder="1" applyAlignment="1">
      <alignment horizontal="center" vertical="center"/>
    </xf>
    <xf numFmtId="0" fontId="2" fillId="0" borderId="62" xfId="0" applyFont="1" applyBorder="1"/>
    <xf numFmtId="0" fontId="18" fillId="2" borderId="24" xfId="0" applyFont="1" applyFill="1" applyBorder="1" applyAlignment="1">
      <alignment horizontal="center" wrapText="1"/>
    </xf>
    <xf numFmtId="0" fontId="39" fillId="2" borderId="63" xfId="0" applyFont="1" applyFill="1" applyBorder="1" applyAlignment="1">
      <alignment horizontal="left" wrapText="1"/>
    </xf>
    <xf numFmtId="0" fontId="2" fillId="0" borderId="64" xfId="0" applyFont="1" applyBorder="1"/>
    <xf numFmtId="0" fontId="19" fillId="2" borderId="30" xfId="0" applyFont="1" applyFill="1" applyBorder="1" applyAlignment="1">
      <alignment horizontal="left" vertical="center" wrapText="1"/>
    </xf>
    <xf numFmtId="0" fontId="31" fillId="2" borderId="63" xfId="0" applyFont="1" applyFill="1" applyBorder="1" applyAlignment="1">
      <alignment horizontal="left" wrapText="1"/>
    </xf>
    <xf numFmtId="0" fontId="40" fillId="2" borderId="30" xfId="0" applyFont="1" applyFill="1" applyBorder="1" applyAlignment="1">
      <alignment horizontal="left" vertical="center" wrapText="1"/>
    </xf>
    <xf numFmtId="0" fontId="39" fillId="2" borderId="49" xfId="0" applyFont="1" applyFill="1" applyBorder="1" applyAlignment="1">
      <alignment horizontal="center" vertical="center" wrapText="1"/>
    </xf>
    <xf numFmtId="0" fontId="41" fillId="2" borderId="51" xfId="0" applyFont="1" applyFill="1" applyBorder="1" applyAlignment="1">
      <alignment horizontal="center" vertical="top" wrapText="1"/>
    </xf>
    <xf numFmtId="0" fontId="41" fillId="2" borderId="51" xfId="0" applyFont="1" applyFill="1" applyBorder="1" applyAlignment="1">
      <alignment horizontal="center" vertical="center"/>
    </xf>
    <xf numFmtId="0" fontId="41" fillId="2" borderId="51" xfId="0" applyFont="1" applyFill="1" applyBorder="1" applyAlignment="1">
      <alignment horizontal="center" vertical="center" wrapText="1"/>
    </xf>
    <xf numFmtId="0" fontId="41" fillId="2" borderId="51" xfId="0" applyFont="1" applyFill="1" applyBorder="1" applyAlignment="1">
      <alignment horizontal="center" vertical="top"/>
    </xf>
    <xf numFmtId="0" fontId="43" fillId="2" borderId="30" xfId="0" applyFont="1" applyFill="1" applyBorder="1" applyAlignment="1">
      <alignment horizontal="center" vertical="top"/>
    </xf>
    <xf numFmtId="0" fontId="39" fillId="2" borderId="30" xfId="0" applyFont="1" applyFill="1" applyBorder="1" applyAlignment="1">
      <alignment horizontal="center"/>
    </xf>
    <xf numFmtId="0" fontId="18" fillId="2" borderId="24" xfId="0" applyFont="1" applyFill="1" applyBorder="1" applyAlignment="1">
      <alignment horizontal="center"/>
    </xf>
    <xf numFmtId="0" fontId="39" fillId="2" borderId="51" xfId="0" applyFont="1" applyFill="1" applyBorder="1" applyAlignment="1">
      <alignment horizontal="center" vertical="center"/>
    </xf>
    <xf numFmtId="0" fontId="21" fillId="2" borderId="49" xfId="0" applyFont="1" applyFill="1" applyBorder="1" applyAlignment="1">
      <alignment horizontal="center" vertical="center"/>
    </xf>
    <xf numFmtId="0" fontId="21" fillId="2" borderId="49" xfId="0" applyFont="1" applyFill="1" applyBorder="1" applyAlignment="1">
      <alignment horizontal="center" vertical="center" wrapText="1"/>
    </xf>
    <xf numFmtId="0" fontId="21" fillId="2" borderId="30" xfId="0" applyFont="1" applyFill="1" applyBorder="1" applyAlignment="1">
      <alignment horizontal="center" vertical="center"/>
    </xf>
    <xf numFmtId="0" fontId="47" fillId="2" borderId="24" xfId="0" applyFont="1" applyFill="1" applyBorder="1" applyAlignment="1">
      <alignment horizontal="center"/>
    </xf>
    <xf numFmtId="0" fontId="21" fillId="2" borderId="30" xfId="0" applyFont="1" applyFill="1" applyBorder="1" applyAlignment="1">
      <alignment horizontal="center" vertical="center" wrapText="1"/>
    </xf>
    <xf numFmtId="165" fontId="48" fillId="2" borderId="30" xfId="0" applyNumberFormat="1" applyFont="1" applyFill="1" applyBorder="1" applyAlignment="1">
      <alignment horizontal="center" vertical="center"/>
    </xf>
    <xf numFmtId="165" fontId="47" fillId="2" borderId="24" xfId="0" applyNumberFormat="1" applyFont="1" applyFill="1" applyBorder="1" applyAlignment="1">
      <alignment horizontal="center" vertical="center"/>
    </xf>
    <xf numFmtId="165" fontId="47" fillId="2" borderId="51" xfId="0" applyNumberFormat="1" applyFont="1" applyFill="1" applyBorder="1" applyAlignment="1">
      <alignment horizontal="center" vertical="center" wrapText="1"/>
    </xf>
    <xf numFmtId="165" fontId="47" fillId="2" borderId="51" xfId="0" applyNumberFormat="1" applyFont="1" applyFill="1" applyBorder="1" applyAlignment="1">
      <alignment horizontal="center" vertical="center"/>
    </xf>
    <xf numFmtId="165" fontId="47" fillId="2" borderId="30" xfId="0" applyNumberFormat="1" applyFont="1" applyFill="1" applyBorder="1" applyAlignment="1">
      <alignment horizontal="center" vertical="center"/>
    </xf>
    <xf numFmtId="165" fontId="50" fillId="2" borderId="24" xfId="0" applyNumberFormat="1" applyFont="1" applyFill="1" applyBorder="1" applyAlignment="1">
      <alignment horizontal="center" vertical="center"/>
    </xf>
    <xf numFmtId="1" fontId="56" fillId="0" borderId="4" xfId="0" applyNumberFormat="1" applyFont="1" applyBorder="1" applyAlignment="1">
      <alignment horizontal="center" vertical="center"/>
    </xf>
    <xf numFmtId="1" fontId="56" fillId="0" borderId="5" xfId="0" applyNumberFormat="1" applyFont="1" applyBorder="1" applyAlignment="1">
      <alignment horizontal="left" vertical="center"/>
    </xf>
    <xf numFmtId="3" fontId="56" fillId="0" borderId="51" xfId="0" applyNumberFormat="1" applyFont="1" applyBorder="1" applyAlignment="1">
      <alignment horizontal="center" vertical="center"/>
    </xf>
    <xf numFmtId="3" fontId="56" fillId="0" borderId="10" xfId="0" applyNumberFormat="1" applyFont="1" applyBorder="1" applyAlignment="1">
      <alignment horizontal="center" vertical="center"/>
    </xf>
    <xf numFmtId="3" fontId="56" fillId="0" borderId="57" xfId="0" applyNumberFormat="1" applyFont="1" applyBorder="1" applyAlignment="1">
      <alignment horizontal="center" vertical="center"/>
    </xf>
    <xf numFmtId="3" fontId="56" fillId="0" borderId="17" xfId="0" applyNumberFormat="1" applyFont="1" applyBorder="1" applyAlignment="1">
      <alignment horizontal="center" vertical="center"/>
    </xf>
    <xf numFmtId="3" fontId="56" fillId="0" borderId="49" xfId="0" applyNumberFormat="1" applyFont="1" applyBorder="1" applyAlignment="1">
      <alignment horizontal="center" vertical="center"/>
    </xf>
    <xf numFmtId="3" fontId="56" fillId="0" borderId="5" xfId="0" applyNumberFormat="1" applyFont="1" applyBorder="1" applyAlignment="1">
      <alignment horizontal="center" vertical="center"/>
    </xf>
    <xf numFmtId="3" fontId="56" fillId="2" borderId="28" xfId="0" applyNumberFormat="1" applyFont="1" applyFill="1" applyBorder="1" applyAlignment="1">
      <alignment horizontal="center" vertical="center"/>
    </xf>
    <xf numFmtId="3" fontId="56" fillId="0" borderId="7" xfId="0" applyNumberFormat="1" applyFont="1" applyBorder="1" applyAlignment="1">
      <alignment horizontal="center" vertical="center"/>
    </xf>
    <xf numFmtId="3" fontId="56" fillId="0" borderId="0" xfId="0" applyNumberFormat="1" applyFont="1" applyAlignment="1">
      <alignment horizontal="center" vertical="center"/>
    </xf>
    <xf numFmtId="3" fontId="56" fillId="2" borderId="1" xfId="0" applyNumberFormat="1" applyFont="1" applyFill="1" applyBorder="1" applyAlignment="1">
      <alignment horizontal="center" vertical="center"/>
    </xf>
    <xf numFmtId="3" fontId="56" fillId="2" borderId="8" xfId="0" applyNumberFormat="1" applyFont="1" applyFill="1" applyBorder="1" applyAlignment="1">
      <alignment horizontal="center" vertical="center"/>
    </xf>
    <xf numFmtId="0" fontId="57" fillId="0" borderId="29" xfId="0" applyFont="1" applyBorder="1"/>
    <xf numFmtId="1" fontId="56" fillId="0" borderId="32" xfId="0" applyNumberFormat="1" applyFont="1" applyBorder="1" applyAlignment="1">
      <alignment horizontal="left" vertical="center"/>
    </xf>
    <xf numFmtId="3" fontId="56" fillId="0" borderId="32" xfId="0" applyNumberFormat="1" applyFont="1" applyBorder="1" applyAlignment="1">
      <alignment horizontal="center" vertical="center"/>
    </xf>
    <xf numFmtId="3" fontId="56" fillId="0" borderId="31" xfId="0" applyNumberFormat="1" applyFont="1" applyBorder="1" applyAlignment="1">
      <alignment horizontal="center" vertical="center"/>
    </xf>
    <xf numFmtId="3" fontId="56" fillId="0" borderId="30" xfId="0" applyNumberFormat="1" applyFont="1" applyBorder="1" applyAlignment="1">
      <alignment horizontal="center" vertical="center"/>
    </xf>
    <xf numFmtId="3" fontId="56" fillId="0" borderId="33" xfId="0" applyNumberFormat="1" applyFont="1" applyBorder="1" applyAlignment="1">
      <alignment horizontal="center" vertical="center"/>
    </xf>
    <xf numFmtId="0" fontId="57" fillId="0" borderId="43" xfId="0" applyFont="1" applyBorder="1"/>
    <xf numFmtId="1" fontId="56" fillId="0" borderId="36" xfId="0" applyNumberFormat="1" applyFont="1" applyBorder="1" applyAlignment="1">
      <alignment horizontal="left" vertical="center"/>
    </xf>
    <xf numFmtId="3" fontId="56" fillId="0" borderId="34" xfId="0" applyNumberFormat="1" applyFont="1" applyBorder="1" applyAlignment="1">
      <alignment horizontal="center" vertical="center"/>
    </xf>
    <xf numFmtId="0" fontId="55" fillId="0" borderId="35" xfId="0" applyFont="1" applyBorder="1"/>
    <xf numFmtId="0" fontId="55" fillId="0" borderId="44" xfId="0" applyFont="1" applyBorder="1"/>
    <xf numFmtId="0" fontId="58" fillId="0" borderId="38" xfId="0" applyFont="1" applyBorder="1" applyAlignment="1">
      <alignment horizontal="center" vertical="center"/>
    </xf>
    <xf numFmtId="0" fontId="58" fillId="0" borderId="19" xfId="0" applyFont="1" applyBorder="1" applyAlignment="1">
      <alignment horizontal="center" vertical="center"/>
    </xf>
    <xf numFmtId="0" fontId="58" fillId="0" borderId="19" xfId="0" applyFont="1" applyBorder="1" applyAlignment="1">
      <alignment horizontal="center" vertical="center" wrapText="1"/>
    </xf>
    <xf numFmtId="0" fontId="58" fillId="0" borderId="39" xfId="0" applyFont="1" applyBorder="1" applyAlignment="1">
      <alignment horizontal="center" vertical="center"/>
    </xf>
    <xf numFmtId="0" fontId="59" fillId="0" borderId="40" xfId="0" applyFont="1" applyBorder="1"/>
    <xf numFmtId="0" fontId="58" fillId="0" borderId="56" xfId="0" applyFont="1" applyBorder="1" applyAlignment="1">
      <alignment horizontal="center" vertical="center" wrapText="1"/>
    </xf>
    <xf numFmtId="0" fontId="58" fillId="0" borderId="39" xfId="0" applyFont="1" applyBorder="1" applyAlignment="1">
      <alignment horizontal="center" vertical="center" wrapText="1"/>
    </xf>
    <xf numFmtId="0" fontId="59" fillId="0" borderId="41" xfId="0" applyFont="1" applyBorder="1"/>
    <xf numFmtId="0" fontId="59" fillId="0" borderId="42" xfId="0" applyFont="1" applyBorder="1"/>
    <xf numFmtId="0" fontId="59" fillId="0" borderId="22" xfId="0" applyFont="1" applyBorder="1"/>
    <xf numFmtId="0" fontId="58" fillId="0" borderId="32" xfId="0" applyFont="1" applyBorder="1" applyAlignment="1">
      <alignment horizontal="center" vertical="center" wrapText="1"/>
    </xf>
    <xf numFmtId="0" fontId="58" fillId="0" borderId="30" xfId="0" applyFont="1" applyBorder="1" applyAlignment="1">
      <alignment horizontal="center" vertical="center" wrapText="1"/>
    </xf>
    <xf numFmtId="0" fontId="58" fillId="0" borderId="53" xfId="0" applyFont="1" applyBorder="1" applyAlignment="1">
      <alignment horizontal="center" vertical="center" wrapText="1"/>
    </xf>
    <xf numFmtId="0" fontId="58" fillId="0" borderId="33" xfId="0" applyFont="1" applyBorder="1" applyAlignment="1">
      <alignment horizontal="center" vertical="center" wrapText="1"/>
    </xf>
    <xf numFmtId="3" fontId="56" fillId="0" borderId="7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6.%20DATA%20ARMADA%20GERBONG%20BULAN%20OKTOBER%202016%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 ARMADA"/>
      <sheetName val="DIVRE III SS (2)"/>
      <sheetName val="MUTASI GERBONG"/>
      <sheetName val="PERSENTASE ARMADA"/>
      <sheetName val="REKAP USIA"/>
      <sheetName val="PERSENTASE USIA"/>
      <sheetName val="PENOMORAN"/>
      <sheetName val="Sheet1"/>
      <sheetName val="REKAP GRB PALLETESER"/>
      <sheetName val="REKAP GRB RONG LIPAT"/>
      <sheetName val="REKAP GRB RETAK"/>
      <sheetName val="DATA GRB YG DIPERBAIKI DI INK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978"/>
  <sheetViews>
    <sheetView showGridLines="0" tabSelected="1" topLeftCell="A166" zoomScale="60" zoomScaleNormal="60" workbookViewId="0"/>
  </sheetViews>
  <sheetFormatPr defaultColWidth="12.6328125" defaultRowHeight="15" customHeight="1" x14ac:dyDescent="0.25"/>
  <cols>
    <col min="1" max="1" width="7.36328125" customWidth="1"/>
    <col min="2" max="2" width="67.26953125" customWidth="1"/>
    <col min="3" max="3" width="20.90625" customWidth="1"/>
    <col min="4" max="13" width="17.6328125" customWidth="1"/>
    <col min="14" max="17" width="17" customWidth="1"/>
    <col min="18" max="18" width="54.36328125" customWidth="1"/>
    <col min="19" max="19" width="21.36328125" customWidth="1"/>
    <col min="20" max="20" width="20.08984375" customWidth="1"/>
    <col min="21" max="21" width="21.36328125" customWidth="1"/>
    <col min="22" max="22" width="20.08984375" customWidth="1"/>
    <col min="23" max="23" width="21.36328125" customWidth="1"/>
    <col min="24" max="24" width="20.08984375" customWidth="1"/>
    <col min="25" max="25" width="21.36328125" customWidth="1"/>
    <col min="26" max="26" width="20.08984375" customWidth="1"/>
    <col min="27" max="27" width="21.36328125" customWidth="1"/>
    <col min="28" max="28" width="19.08984375" customWidth="1"/>
    <col min="29" max="29" width="17" customWidth="1"/>
    <col min="30" max="30" width="21.26953125" hidden="1" customWidth="1"/>
  </cols>
  <sheetData>
    <row r="1" spans="1:9" ht="12.75" customHeight="1" x14ac:dyDescent="0.25">
      <c r="E1" s="6"/>
      <c r="F1" s="6"/>
      <c r="G1" s="6"/>
      <c r="H1" s="5"/>
      <c r="I1" s="5"/>
    </row>
    <row r="2" spans="1:9" ht="12.75" customHeight="1" x14ac:dyDescent="0.25">
      <c r="A2" s="309" t="s">
        <v>44</v>
      </c>
      <c r="B2" s="303"/>
      <c r="C2" s="303"/>
      <c r="D2" s="303"/>
      <c r="E2" s="303"/>
      <c r="F2" s="303"/>
      <c r="G2" s="303"/>
      <c r="H2" s="303"/>
      <c r="I2" s="303"/>
    </row>
    <row r="3" spans="1:9" ht="12.75" customHeight="1" x14ac:dyDescent="0.25">
      <c r="A3" s="304"/>
      <c r="B3" s="303"/>
      <c r="C3" s="303"/>
      <c r="D3" s="303"/>
      <c r="E3" s="1"/>
      <c r="F3" s="1"/>
      <c r="G3" s="1"/>
    </row>
    <row r="4" spans="1:9" ht="12.75" customHeight="1" x14ac:dyDescent="0.25">
      <c r="A4" s="318" t="s">
        <v>0</v>
      </c>
      <c r="B4" s="303"/>
      <c r="C4" s="303"/>
      <c r="D4" s="303"/>
      <c r="E4" s="303"/>
      <c r="F4" s="303"/>
      <c r="G4" s="303"/>
      <c r="H4" s="303"/>
      <c r="I4" s="303"/>
    </row>
    <row r="5" spans="1:9" ht="12.75" customHeight="1" x14ac:dyDescent="0.25">
      <c r="A5" s="319" t="s">
        <v>1</v>
      </c>
      <c r="B5" s="303"/>
      <c r="C5" s="303"/>
      <c r="D5" s="303"/>
      <c r="E5" s="303"/>
      <c r="F5" s="303"/>
      <c r="G5" s="303"/>
      <c r="H5" s="303"/>
      <c r="I5" s="303"/>
    </row>
    <row r="6" spans="1:9" ht="12.75" customHeight="1" x14ac:dyDescent="0.25">
      <c r="A6" s="304"/>
      <c r="B6" s="303"/>
      <c r="C6" s="303"/>
      <c r="D6" s="303"/>
      <c r="E6" s="1"/>
      <c r="F6" s="1"/>
      <c r="G6" s="1"/>
    </row>
    <row r="7" spans="1:9" ht="12.5" customHeight="1" x14ac:dyDescent="0.25">
      <c r="A7" s="318" t="s">
        <v>2504</v>
      </c>
      <c r="B7" s="303"/>
      <c r="C7" s="303"/>
      <c r="D7" s="303"/>
      <c r="E7" s="303"/>
      <c r="F7" s="303"/>
      <c r="G7" s="303"/>
      <c r="H7" s="303"/>
      <c r="I7" s="303"/>
    </row>
    <row r="8" spans="1:9" ht="12.75" customHeight="1" thickBot="1" x14ac:dyDescent="0.3">
      <c r="A8" s="15"/>
      <c r="B8" s="15"/>
      <c r="C8" s="15"/>
      <c r="D8" s="16"/>
    </row>
    <row r="9" spans="1:9" ht="15.75" customHeight="1" thickTop="1" x14ac:dyDescent="0.25">
      <c r="A9" s="17"/>
      <c r="B9" s="18"/>
      <c r="C9" s="18"/>
      <c r="D9" s="19"/>
      <c r="E9" s="20"/>
      <c r="F9" s="21"/>
      <c r="G9" s="21"/>
      <c r="H9" s="21"/>
      <c r="I9" s="22"/>
    </row>
    <row r="10" spans="1:9" ht="15.75" customHeight="1" x14ac:dyDescent="0.25">
      <c r="A10" s="320" t="s">
        <v>2</v>
      </c>
      <c r="B10" s="23" t="s">
        <v>3</v>
      </c>
      <c r="C10" s="24" t="s">
        <v>4</v>
      </c>
      <c r="D10" s="25" t="s">
        <v>5</v>
      </c>
      <c r="E10" s="325">
        <v>2018</v>
      </c>
      <c r="F10" s="315">
        <v>2019</v>
      </c>
      <c r="G10" s="315">
        <v>2020</v>
      </c>
      <c r="H10" s="315">
        <v>2021</v>
      </c>
      <c r="I10" s="317">
        <v>2022</v>
      </c>
    </row>
    <row r="11" spans="1:9" ht="15.75" customHeight="1" x14ac:dyDescent="0.25">
      <c r="A11" s="305"/>
      <c r="B11" s="26" t="s">
        <v>6</v>
      </c>
      <c r="C11" s="27" t="s">
        <v>7</v>
      </c>
      <c r="D11" s="26" t="s">
        <v>8</v>
      </c>
      <c r="E11" s="325"/>
      <c r="F11" s="316"/>
      <c r="G11" s="316"/>
      <c r="H11" s="316"/>
      <c r="I11" s="306"/>
    </row>
    <row r="12" spans="1:9" ht="15.75" customHeight="1" x14ac:dyDescent="0.25">
      <c r="A12" s="28"/>
      <c r="B12" s="29"/>
      <c r="C12" s="29"/>
      <c r="D12" s="30"/>
      <c r="E12" s="32"/>
      <c r="F12" s="31"/>
      <c r="G12" s="31"/>
      <c r="H12" s="31"/>
      <c r="I12" s="33"/>
    </row>
    <row r="13" spans="1:9" ht="15.75" customHeight="1" x14ac:dyDescent="0.25">
      <c r="A13" s="34"/>
      <c r="B13" s="35"/>
      <c r="C13" s="35"/>
      <c r="D13" s="36"/>
      <c r="E13" s="40"/>
      <c r="F13" s="39"/>
      <c r="G13" s="39"/>
      <c r="H13" s="39"/>
      <c r="I13" s="41"/>
    </row>
    <row r="14" spans="1:9" ht="15.75" customHeight="1" x14ac:dyDescent="0.25">
      <c r="A14" s="42" t="s">
        <v>9</v>
      </c>
      <c r="B14" s="43" t="s">
        <v>45</v>
      </c>
      <c r="C14" s="44"/>
      <c r="D14" s="44"/>
      <c r="E14" s="48"/>
      <c r="F14" s="47"/>
      <c r="G14" s="47"/>
      <c r="H14" s="47"/>
      <c r="I14" s="49"/>
    </row>
    <row r="15" spans="1:9" ht="15.75" customHeight="1" x14ac:dyDescent="0.25">
      <c r="A15" s="50">
        <v>1</v>
      </c>
      <c r="B15" s="44" t="s">
        <v>46</v>
      </c>
      <c r="C15" s="44"/>
      <c r="D15" s="44"/>
      <c r="E15" s="48"/>
      <c r="F15" s="47"/>
      <c r="G15" s="47"/>
      <c r="H15" s="47"/>
      <c r="I15" s="49"/>
    </row>
    <row r="16" spans="1:9" ht="15.75" customHeight="1" x14ac:dyDescent="0.25">
      <c r="A16" s="51">
        <v>1</v>
      </c>
      <c r="B16" s="36" t="s">
        <v>47</v>
      </c>
      <c r="C16" s="36"/>
      <c r="D16" s="52"/>
      <c r="E16" s="40"/>
      <c r="F16" s="39"/>
      <c r="G16" s="39"/>
      <c r="H16" s="39"/>
      <c r="I16" s="41"/>
    </row>
    <row r="17" spans="1:9" ht="15.75" customHeight="1" x14ac:dyDescent="0.25">
      <c r="A17" s="50"/>
      <c r="B17" s="36" t="s">
        <v>49</v>
      </c>
      <c r="C17" s="36"/>
      <c r="D17" s="52" t="s">
        <v>50</v>
      </c>
      <c r="E17" s="37">
        <v>249</v>
      </c>
      <c r="F17" s="38">
        <v>249</v>
      </c>
      <c r="G17" s="38">
        <v>249</v>
      </c>
      <c r="H17" s="38">
        <v>233</v>
      </c>
      <c r="I17" s="58">
        <v>239</v>
      </c>
    </row>
    <row r="18" spans="1:9" ht="15.75" customHeight="1" x14ac:dyDescent="0.25">
      <c r="A18" s="50"/>
      <c r="B18" s="36" t="s">
        <v>51</v>
      </c>
      <c r="C18" s="36"/>
      <c r="D18" s="52" t="s">
        <v>52</v>
      </c>
      <c r="E18" s="37">
        <v>243</v>
      </c>
      <c r="F18" s="38">
        <v>238</v>
      </c>
      <c r="G18" s="38">
        <v>236</v>
      </c>
      <c r="H18" s="38">
        <v>262</v>
      </c>
      <c r="I18" s="58">
        <v>274</v>
      </c>
    </row>
    <row r="19" spans="1:9" ht="15.75" customHeight="1" x14ac:dyDescent="0.25">
      <c r="A19" s="51">
        <v>2</v>
      </c>
      <c r="B19" s="36" t="s">
        <v>53</v>
      </c>
      <c r="C19" s="36"/>
      <c r="D19" s="52"/>
      <c r="E19" s="37"/>
      <c r="F19" s="38"/>
      <c r="G19" s="38"/>
      <c r="H19" s="38"/>
      <c r="I19" s="58"/>
    </row>
    <row r="20" spans="1:9" ht="15.75" customHeight="1" x14ac:dyDescent="0.25">
      <c r="A20" s="50"/>
      <c r="B20" s="36" t="s">
        <v>54</v>
      </c>
      <c r="C20" s="36"/>
      <c r="D20" s="52" t="s">
        <v>55</v>
      </c>
      <c r="E20" s="37">
        <v>0</v>
      </c>
      <c r="F20" s="38">
        <v>0</v>
      </c>
      <c r="G20" s="38">
        <v>0</v>
      </c>
      <c r="H20" s="38">
        <v>0</v>
      </c>
      <c r="I20" s="58">
        <v>0</v>
      </c>
    </row>
    <row r="21" spans="1:9" ht="15.75" customHeight="1" x14ac:dyDescent="0.25">
      <c r="A21" s="50"/>
      <c r="B21" s="36" t="s">
        <v>56</v>
      </c>
      <c r="C21" s="36"/>
      <c r="D21" s="52" t="s">
        <v>57</v>
      </c>
      <c r="E21" s="37">
        <v>0</v>
      </c>
      <c r="F21" s="38">
        <v>0</v>
      </c>
      <c r="G21" s="38">
        <v>0</v>
      </c>
      <c r="H21" s="38">
        <v>0</v>
      </c>
      <c r="I21" s="58">
        <v>0</v>
      </c>
    </row>
    <row r="22" spans="1:9" ht="15.75" customHeight="1" x14ac:dyDescent="0.25">
      <c r="A22" s="51">
        <v>3</v>
      </c>
      <c r="B22" s="36" t="s">
        <v>58</v>
      </c>
      <c r="C22" s="36"/>
      <c r="D22" s="52"/>
      <c r="E22" s="37"/>
      <c r="F22" s="38"/>
      <c r="G22" s="38"/>
      <c r="H22" s="38"/>
      <c r="I22" s="58"/>
    </row>
    <row r="23" spans="1:9" ht="15.75" customHeight="1" x14ac:dyDescent="0.25">
      <c r="A23" s="50"/>
      <c r="B23" s="36" t="s">
        <v>59</v>
      </c>
      <c r="C23" s="36"/>
      <c r="D23" s="52" t="s">
        <v>60</v>
      </c>
      <c r="E23" s="37">
        <v>3</v>
      </c>
      <c r="F23" s="38">
        <v>3</v>
      </c>
      <c r="G23" s="38">
        <v>3</v>
      </c>
      <c r="H23" s="38">
        <v>0</v>
      </c>
      <c r="I23" s="58">
        <v>0</v>
      </c>
    </row>
    <row r="24" spans="1:9" ht="15.75" customHeight="1" x14ac:dyDescent="0.25">
      <c r="A24" s="50"/>
      <c r="B24" s="36" t="s">
        <v>61</v>
      </c>
      <c r="C24" s="36"/>
      <c r="D24" s="52" t="s">
        <v>62</v>
      </c>
      <c r="E24" s="37">
        <v>1</v>
      </c>
      <c r="F24" s="38">
        <v>1</v>
      </c>
      <c r="G24" s="38">
        <v>1</v>
      </c>
      <c r="H24" s="38">
        <v>0</v>
      </c>
      <c r="I24" s="58">
        <v>0</v>
      </c>
    </row>
    <row r="25" spans="1:9" ht="15.75" customHeight="1" thickBot="1" x14ac:dyDescent="0.3">
      <c r="A25" s="50"/>
      <c r="B25" s="36"/>
      <c r="C25" s="36"/>
      <c r="D25" s="52"/>
      <c r="E25" s="37"/>
      <c r="F25" s="38"/>
      <c r="G25" s="38"/>
      <c r="H25" s="38"/>
      <c r="I25" s="58"/>
    </row>
    <row r="26" spans="1:9" ht="15.75" customHeight="1" thickTop="1" thickBot="1" x14ac:dyDescent="0.3">
      <c r="A26" s="59"/>
      <c r="B26" s="60" t="s">
        <v>63</v>
      </c>
      <c r="C26" s="61"/>
      <c r="D26" s="62" t="s">
        <v>64</v>
      </c>
      <c r="E26" s="64">
        <f t="shared" ref="E26:I26" si="0">SUM(E17:E24)</f>
        <v>496</v>
      </c>
      <c r="F26" s="65">
        <f t="shared" si="0"/>
        <v>491</v>
      </c>
      <c r="G26" s="65">
        <f t="shared" si="0"/>
        <v>489</v>
      </c>
      <c r="H26" s="65">
        <f t="shared" si="0"/>
        <v>495</v>
      </c>
      <c r="I26" s="66">
        <f t="shared" si="0"/>
        <v>513</v>
      </c>
    </row>
    <row r="27" spans="1:9" ht="15.75" customHeight="1" thickTop="1" x14ac:dyDescent="0.25">
      <c r="A27" s="50"/>
      <c r="B27" s="36"/>
      <c r="C27" s="36"/>
      <c r="D27" s="52"/>
      <c r="E27" s="37"/>
      <c r="F27" s="38"/>
      <c r="G27" s="38"/>
      <c r="H27" s="38"/>
      <c r="I27" s="58"/>
    </row>
    <row r="28" spans="1:9" ht="15.75" customHeight="1" x14ac:dyDescent="0.25">
      <c r="A28" s="50">
        <v>2</v>
      </c>
      <c r="B28" s="44" t="s">
        <v>65</v>
      </c>
      <c r="C28" s="36"/>
      <c r="D28" s="44"/>
      <c r="E28" s="45"/>
      <c r="F28" s="46"/>
      <c r="G28" s="46"/>
      <c r="H28" s="46"/>
      <c r="I28" s="67"/>
    </row>
    <row r="29" spans="1:9" ht="15.75" customHeight="1" x14ac:dyDescent="0.25">
      <c r="A29" s="51">
        <v>1</v>
      </c>
      <c r="B29" s="36" t="s">
        <v>66</v>
      </c>
      <c r="C29" s="36"/>
      <c r="D29" s="52"/>
      <c r="E29" s="37"/>
      <c r="F29" s="38"/>
      <c r="G29" s="38"/>
      <c r="H29" s="38"/>
      <c r="I29" s="58"/>
    </row>
    <row r="30" spans="1:9" ht="15.75" customHeight="1" x14ac:dyDescent="0.25">
      <c r="A30" s="51"/>
      <c r="B30" s="36" t="s">
        <v>67</v>
      </c>
      <c r="C30" s="36"/>
      <c r="D30" s="52" t="s">
        <v>68</v>
      </c>
      <c r="E30" s="37">
        <v>1207</v>
      </c>
      <c r="F30" s="38">
        <v>1308</v>
      </c>
      <c r="G30" s="38">
        <v>1376</v>
      </c>
      <c r="H30" s="38">
        <v>1452</v>
      </c>
      <c r="I30" s="68">
        <v>1452</v>
      </c>
    </row>
    <row r="31" spans="1:9" ht="15.75" customHeight="1" x14ac:dyDescent="0.25">
      <c r="A31" s="51"/>
      <c r="B31" s="36" t="s">
        <v>69</v>
      </c>
      <c r="C31" s="36"/>
      <c r="D31" s="52" t="s">
        <v>70</v>
      </c>
      <c r="E31" s="37">
        <v>65</v>
      </c>
      <c r="F31" s="38">
        <v>61</v>
      </c>
      <c r="G31" s="38">
        <v>61</v>
      </c>
      <c r="H31" s="38">
        <v>38</v>
      </c>
      <c r="I31" s="58">
        <v>62</v>
      </c>
    </row>
    <row r="32" spans="1:9" ht="15.75" customHeight="1" x14ac:dyDescent="0.25">
      <c r="A32" s="51">
        <v>2</v>
      </c>
      <c r="B32" s="36" t="s">
        <v>71</v>
      </c>
      <c r="C32" s="36"/>
      <c r="D32" s="52"/>
      <c r="E32" s="37"/>
      <c r="F32" s="38"/>
      <c r="G32" s="38"/>
      <c r="H32" s="38"/>
      <c r="I32" s="58"/>
    </row>
    <row r="33" spans="1:9" ht="15.75" customHeight="1" x14ac:dyDescent="0.25">
      <c r="A33" s="50"/>
      <c r="B33" s="36" t="s">
        <v>72</v>
      </c>
      <c r="C33" s="36"/>
      <c r="D33" s="52" t="s">
        <v>73</v>
      </c>
      <c r="E33" s="37">
        <v>1802</v>
      </c>
      <c r="F33" s="38">
        <v>1831</v>
      </c>
      <c r="G33" s="38">
        <v>1809</v>
      </c>
      <c r="H33" s="38">
        <v>1591</v>
      </c>
      <c r="I33" s="68">
        <v>1607</v>
      </c>
    </row>
    <row r="34" spans="1:9" ht="15.75" customHeight="1" x14ac:dyDescent="0.25">
      <c r="A34" s="50"/>
      <c r="B34" s="36" t="s">
        <v>74</v>
      </c>
      <c r="C34" s="36"/>
      <c r="D34" s="52" t="s">
        <v>75</v>
      </c>
      <c r="E34" s="37">
        <v>183</v>
      </c>
      <c r="F34" s="38">
        <v>227</v>
      </c>
      <c r="G34" s="38">
        <v>208</v>
      </c>
      <c r="H34" s="38">
        <v>173</v>
      </c>
      <c r="I34" s="58">
        <v>173</v>
      </c>
    </row>
    <row r="35" spans="1:9" ht="15.75" customHeight="1" thickBot="1" x14ac:dyDescent="0.3">
      <c r="A35" s="50"/>
      <c r="B35" s="44"/>
      <c r="C35" s="36"/>
      <c r="D35" s="44"/>
      <c r="E35" s="45"/>
      <c r="F35" s="46"/>
      <c r="G35" s="46"/>
      <c r="H35" s="46"/>
      <c r="I35" s="67"/>
    </row>
    <row r="36" spans="1:9" ht="15.75" customHeight="1" thickTop="1" thickBot="1" x14ac:dyDescent="0.3">
      <c r="A36" s="59"/>
      <c r="B36" s="60" t="s">
        <v>76</v>
      </c>
      <c r="C36" s="61"/>
      <c r="D36" s="62" t="s">
        <v>77</v>
      </c>
      <c r="E36" s="64">
        <f t="shared" ref="E36:I36" si="1">SUM(E30:E34)</f>
        <v>3257</v>
      </c>
      <c r="F36" s="65">
        <f t="shared" si="1"/>
        <v>3427</v>
      </c>
      <c r="G36" s="65">
        <f t="shared" si="1"/>
        <v>3454</v>
      </c>
      <c r="H36" s="65">
        <f t="shared" si="1"/>
        <v>3254</v>
      </c>
      <c r="I36" s="66">
        <f t="shared" si="1"/>
        <v>3294</v>
      </c>
    </row>
    <row r="37" spans="1:9" ht="15.75" customHeight="1" thickTop="1" x14ac:dyDescent="0.25">
      <c r="A37" s="50"/>
      <c r="B37" s="36"/>
      <c r="C37" s="36"/>
      <c r="D37" s="52"/>
      <c r="E37" s="37"/>
      <c r="F37" s="38"/>
      <c r="G37" s="38"/>
      <c r="H37" s="38"/>
      <c r="I37" s="58"/>
    </row>
    <row r="38" spans="1:9" ht="15.75" customHeight="1" x14ac:dyDescent="0.25">
      <c r="A38" s="50">
        <v>3</v>
      </c>
      <c r="B38" s="44" t="s">
        <v>78</v>
      </c>
      <c r="C38" s="36"/>
      <c r="D38" s="44"/>
      <c r="E38" s="45"/>
      <c r="F38" s="46"/>
      <c r="G38" s="46"/>
      <c r="H38" s="46"/>
      <c r="I38" s="67"/>
    </row>
    <row r="39" spans="1:9" ht="15.75" customHeight="1" x14ac:dyDescent="0.25">
      <c r="A39" s="50"/>
      <c r="B39" s="36" t="s">
        <v>79</v>
      </c>
      <c r="C39" s="36"/>
      <c r="D39" s="52" t="s">
        <v>80</v>
      </c>
      <c r="E39" s="37">
        <v>2680</v>
      </c>
      <c r="F39" s="38">
        <v>2393</v>
      </c>
      <c r="G39" s="38">
        <v>2410</v>
      </c>
      <c r="H39" s="38">
        <v>2067</v>
      </c>
      <c r="I39" s="68">
        <v>2082</v>
      </c>
    </row>
    <row r="40" spans="1:9" ht="15.75" customHeight="1" x14ac:dyDescent="0.25">
      <c r="A40" s="50"/>
      <c r="B40" s="36" t="s">
        <v>81</v>
      </c>
      <c r="C40" s="36"/>
      <c r="D40" s="52" t="s">
        <v>82</v>
      </c>
      <c r="E40" s="37">
        <v>5520</v>
      </c>
      <c r="F40" s="38">
        <v>5412</v>
      </c>
      <c r="G40" s="38">
        <v>5638</v>
      </c>
      <c r="H40" s="38">
        <v>5712</v>
      </c>
      <c r="I40" s="68">
        <v>6136</v>
      </c>
    </row>
    <row r="41" spans="1:9" ht="15.75" customHeight="1" thickBot="1" x14ac:dyDescent="0.3">
      <c r="A41" s="50"/>
      <c r="B41" s="36"/>
      <c r="C41" s="36"/>
      <c r="D41" s="52"/>
      <c r="E41" s="37"/>
      <c r="F41" s="38"/>
      <c r="G41" s="38"/>
      <c r="H41" s="38"/>
      <c r="I41" s="58"/>
    </row>
    <row r="42" spans="1:9" ht="15.75" customHeight="1" thickTop="1" thickBot="1" x14ac:dyDescent="0.3">
      <c r="A42" s="59"/>
      <c r="B42" s="60" t="s">
        <v>83</v>
      </c>
      <c r="C42" s="61"/>
      <c r="D42" s="62" t="s">
        <v>84</v>
      </c>
      <c r="E42" s="64">
        <f t="shared" ref="E42:I42" si="2">SUM(E39:E40)</f>
        <v>8200</v>
      </c>
      <c r="F42" s="65">
        <f t="shared" si="2"/>
        <v>7805</v>
      </c>
      <c r="G42" s="65">
        <f t="shared" si="2"/>
        <v>8048</v>
      </c>
      <c r="H42" s="65">
        <f t="shared" si="2"/>
        <v>7779</v>
      </c>
      <c r="I42" s="66">
        <f t="shared" si="2"/>
        <v>8218</v>
      </c>
    </row>
    <row r="43" spans="1:9" ht="15.75" customHeight="1" thickTop="1" x14ac:dyDescent="0.25">
      <c r="A43" s="50"/>
      <c r="B43" s="56"/>
      <c r="C43" s="36"/>
      <c r="D43" s="52"/>
      <c r="E43" s="37"/>
      <c r="F43" s="38"/>
      <c r="G43" s="38"/>
      <c r="H43" s="38"/>
      <c r="I43" s="58"/>
    </row>
    <row r="44" spans="1:9" ht="15.75" customHeight="1" x14ac:dyDescent="0.25">
      <c r="A44" s="50">
        <v>4</v>
      </c>
      <c r="B44" s="44" t="s">
        <v>85</v>
      </c>
      <c r="C44" s="36"/>
      <c r="D44" s="44"/>
      <c r="E44" s="45"/>
      <c r="F44" s="46"/>
      <c r="G44" s="46"/>
      <c r="H44" s="46"/>
      <c r="I44" s="67"/>
    </row>
    <row r="45" spans="1:9" ht="15.75" customHeight="1" x14ac:dyDescent="0.25">
      <c r="A45" s="51">
        <v>1</v>
      </c>
      <c r="B45" s="44" t="s">
        <v>10</v>
      </c>
      <c r="C45" s="36"/>
      <c r="D45" s="52"/>
      <c r="E45" s="37"/>
      <c r="F45" s="38"/>
      <c r="G45" s="38"/>
      <c r="H45" s="38"/>
      <c r="I45" s="58"/>
    </row>
    <row r="46" spans="1:9" ht="15.75" customHeight="1" x14ac:dyDescent="0.25">
      <c r="A46" s="51"/>
      <c r="B46" s="35" t="s">
        <v>11</v>
      </c>
      <c r="C46" s="36"/>
      <c r="D46" s="52"/>
      <c r="E46" s="37"/>
      <c r="F46" s="38"/>
      <c r="G46" s="38"/>
      <c r="H46" s="38"/>
      <c r="I46" s="58"/>
    </row>
    <row r="47" spans="1:9" ht="15.75" customHeight="1" x14ac:dyDescent="0.25">
      <c r="A47" s="51"/>
      <c r="B47" s="36" t="s">
        <v>86</v>
      </c>
      <c r="C47" s="36"/>
      <c r="D47" s="52" t="s">
        <v>87</v>
      </c>
      <c r="E47" s="37">
        <v>96</v>
      </c>
      <c r="F47" s="38">
        <v>91</v>
      </c>
      <c r="G47" s="38">
        <v>89</v>
      </c>
      <c r="H47" s="38">
        <v>113</v>
      </c>
      <c r="I47" s="58">
        <v>125</v>
      </c>
    </row>
    <row r="48" spans="1:9" ht="15.75" customHeight="1" x14ac:dyDescent="0.25">
      <c r="A48" s="51"/>
      <c r="B48" s="36" t="s">
        <v>88</v>
      </c>
      <c r="C48" s="36"/>
      <c r="D48" s="52" t="s">
        <v>89</v>
      </c>
      <c r="E48" s="37">
        <v>44</v>
      </c>
      <c r="F48" s="38">
        <v>49</v>
      </c>
      <c r="G48" s="38">
        <v>40</v>
      </c>
      <c r="H48" s="38">
        <v>49</v>
      </c>
      <c r="I48" s="58">
        <v>54</v>
      </c>
    </row>
    <row r="49" spans="1:9" ht="15.75" customHeight="1" x14ac:dyDescent="0.25">
      <c r="A49" s="51"/>
      <c r="B49" s="36" t="s">
        <v>90</v>
      </c>
      <c r="C49" s="36"/>
      <c r="D49" s="52" t="s">
        <v>91</v>
      </c>
      <c r="E49" s="37">
        <v>6</v>
      </c>
      <c r="F49" s="38">
        <v>7</v>
      </c>
      <c r="G49" s="38">
        <v>7</v>
      </c>
      <c r="H49" s="38">
        <v>8</v>
      </c>
      <c r="I49" s="58">
        <v>8</v>
      </c>
    </row>
    <row r="50" spans="1:9" ht="15.75" customHeight="1" x14ac:dyDescent="0.25">
      <c r="A50" s="51">
        <v>2</v>
      </c>
      <c r="B50" s="44" t="s">
        <v>12</v>
      </c>
      <c r="C50" s="36"/>
      <c r="D50" s="52"/>
      <c r="E50" s="37"/>
      <c r="F50" s="38"/>
      <c r="G50" s="38"/>
      <c r="H50" s="38"/>
      <c r="I50" s="58">
        <v>0</v>
      </c>
    </row>
    <row r="51" spans="1:9" ht="15.75" customHeight="1" x14ac:dyDescent="0.25">
      <c r="A51" s="50"/>
      <c r="B51" s="35" t="s">
        <v>13</v>
      </c>
      <c r="C51" s="36"/>
      <c r="D51" s="52"/>
      <c r="E51" s="37"/>
      <c r="F51" s="38"/>
      <c r="G51" s="38"/>
      <c r="H51" s="38"/>
      <c r="I51" s="58"/>
    </row>
    <row r="52" spans="1:9" ht="15.75" customHeight="1" x14ac:dyDescent="0.25">
      <c r="A52" s="50"/>
      <c r="B52" s="36" t="s">
        <v>92</v>
      </c>
      <c r="C52" s="36"/>
      <c r="D52" s="52" t="s">
        <v>93</v>
      </c>
      <c r="E52" s="37">
        <v>42</v>
      </c>
      <c r="F52" s="38">
        <v>49</v>
      </c>
      <c r="G52" s="38">
        <v>57</v>
      </c>
      <c r="H52" s="38">
        <v>37</v>
      </c>
      <c r="I52" s="58">
        <v>39</v>
      </c>
    </row>
    <row r="53" spans="1:9" ht="15.75" customHeight="1" x14ac:dyDescent="0.25">
      <c r="A53" s="50"/>
      <c r="B53" s="36" t="s">
        <v>94</v>
      </c>
      <c r="C53" s="36"/>
      <c r="D53" s="52" t="s">
        <v>95</v>
      </c>
      <c r="E53" s="37">
        <v>16</v>
      </c>
      <c r="F53" s="38">
        <v>24</v>
      </c>
      <c r="G53" s="38">
        <v>24</v>
      </c>
      <c r="H53" s="38">
        <v>27</v>
      </c>
      <c r="I53" s="58">
        <v>26</v>
      </c>
    </row>
    <row r="54" spans="1:9" ht="15.75" customHeight="1" x14ac:dyDescent="0.25">
      <c r="A54" s="50"/>
      <c r="B54" s="36" t="s">
        <v>96</v>
      </c>
      <c r="C54" s="36"/>
      <c r="D54" s="52" t="s">
        <v>97</v>
      </c>
      <c r="E54" s="37">
        <v>1</v>
      </c>
      <c r="F54" s="38">
        <v>1</v>
      </c>
      <c r="G54" s="38">
        <v>1</v>
      </c>
      <c r="H54" s="38">
        <v>0</v>
      </c>
      <c r="I54" s="58">
        <v>0</v>
      </c>
    </row>
    <row r="55" spans="1:9" ht="15.75" customHeight="1" thickBot="1" x14ac:dyDescent="0.3">
      <c r="A55" s="50"/>
      <c r="B55" s="69"/>
      <c r="C55" s="36"/>
      <c r="D55" s="70"/>
      <c r="E55" s="37"/>
      <c r="F55" s="38"/>
      <c r="G55" s="38"/>
      <c r="H55" s="38"/>
      <c r="I55" s="58"/>
    </row>
    <row r="56" spans="1:9" ht="15.75" customHeight="1" thickTop="1" thickBot="1" x14ac:dyDescent="0.3">
      <c r="A56" s="59"/>
      <c r="B56" s="71" t="s">
        <v>98</v>
      </c>
      <c r="C56" s="61"/>
      <c r="D56" s="62" t="s">
        <v>99</v>
      </c>
      <c r="E56" s="64">
        <f t="shared" ref="E56:I56" si="3">SUM(E47:E54)</f>
        <v>205</v>
      </c>
      <c r="F56" s="65">
        <f t="shared" si="3"/>
        <v>221</v>
      </c>
      <c r="G56" s="65">
        <f t="shared" si="3"/>
        <v>218</v>
      </c>
      <c r="H56" s="65">
        <f t="shared" si="3"/>
        <v>234</v>
      </c>
      <c r="I56" s="66">
        <f t="shared" si="3"/>
        <v>252</v>
      </c>
    </row>
    <row r="57" spans="1:9" ht="15.75" customHeight="1" thickTop="1" thickBot="1" x14ac:dyDescent="0.3">
      <c r="A57" s="59"/>
      <c r="B57" s="72" t="s">
        <v>100</v>
      </c>
      <c r="C57" s="61"/>
      <c r="D57" s="62" t="s">
        <v>101</v>
      </c>
      <c r="E57" s="63">
        <f t="shared" ref="E57:I57" si="4">E26+E36+E42+E56</f>
        <v>12158</v>
      </c>
      <c r="F57" s="73">
        <f t="shared" si="4"/>
        <v>11944</v>
      </c>
      <c r="G57" s="73">
        <f t="shared" si="4"/>
        <v>12209</v>
      </c>
      <c r="H57" s="73">
        <f t="shared" si="4"/>
        <v>11762</v>
      </c>
      <c r="I57" s="74">
        <f t="shared" si="4"/>
        <v>12277</v>
      </c>
    </row>
    <row r="58" spans="1:9" ht="15.75" customHeight="1" thickTop="1" x14ac:dyDescent="0.25">
      <c r="A58" s="17"/>
      <c r="B58" s="18"/>
      <c r="C58" s="18"/>
      <c r="D58" s="19"/>
      <c r="E58" s="20"/>
      <c r="F58" s="21"/>
      <c r="G58" s="21"/>
      <c r="H58" s="21"/>
      <c r="I58" s="22"/>
    </row>
    <row r="59" spans="1:9" ht="15.75" customHeight="1" x14ac:dyDescent="0.25">
      <c r="A59" s="320" t="s">
        <v>2</v>
      </c>
      <c r="B59" s="23" t="s">
        <v>3</v>
      </c>
      <c r="C59" s="24" t="s">
        <v>4</v>
      </c>
      <c r="D59" s="25" t="s">
        <v>5</v>
      </c>
      <c r="E59" s="325">
        <v>2018</v>
      </c>
      <c r="F59" s="322">
        <v>2019</v>
      </c>
      <c r="G59" s="322">
        <v>2020</v>
      </c>
      <c r="H59" s="323">
        <f t="shared" ref="H59:I59" si="5">H10</f>
        <v>2021</v>
      </c>
      <c r="I59" s="324">
        <f t="shared" si="5"/>
        <v>2022</v>
      </c>
    </row>
    <row r="60" spans="1:9" ht="15.75" customHeight="1" x14ac:dyDescent="0.25">
      <c r="A60" s="305"/>
      <c r="B60" s="26" t="s">
        <v>6</v>
      </c>
      <c r="C60" s="27" t="s">
        <v>7</v>
      </c>
      <c r="D60" s="26" t="s">
        <v>8</v>
      </c>
      <c r="E60" s="325"/>
      <c r="F60" s="316"/>
      <c r="G60" s="316"/>
      <c r="H60" s="316"/>
      <c r="I60" s="306"/>
    </row>
    <row r="61" spans="1:9" ht="15.75" customHeight="1" x14ac:dyDescent="0.25">
      <c r="A61" s="28"/>
      <c r="B61" s="29"/>
      <c r="C61" s="29"/>
      <c r="D61" s="30"/>
      <c r="E61" s="32"/>
      <c r="F61" s="31"/>
      <c r="G61" s="31"/>
      <c r="H61" s="31"/>
      <c r="I61" s="33"/>
    </row>
    <row r="62" spans="1:9" ht="15.75" customHeight="1" x14ac:dyDescent="0.25">
      <c r="A62" s="50"/>
      <c r="B62" s="35"/>
      <c r="C62" s="35"/>
      <c r="D62" s="36"/>
      <c r="E62" s="56"/>
      <c r="F62" s="57"/>
      <c r="G62" s="57"/>
      <c r="H62" s="57"/>
      <c r="I62" s="75"/>
    </row>
    <row r="63" spans="1:9" ht="15.75" customHeight="1" x14ac:dyDescent="0.25">
      <c r="A63" s="50" t="s">
        <v>14</v>
      </c>
      <c r="B63" s="44" t="s">
        <v>102</v>
      </c>
      <c r="C63" s="44"/>
      <c r="D63" s="44"/>
      <c r="E63" s="53"/>
      <c r="F63" s="76"/>
      <c r="G63" s="76"/>
      <c r="H63" s="76"/>
      <c r="I63" s="77"/>
    </row>
    <row r="64" spans="1:9" ht="15.75" customHeight="1" x14ac:dyDescent="0.25">
      <c r="A64" s="50"/>
      <c r="B64" s="36" t="s">
        <v>103</v>
      </c>
      <c r="C64" s="36"/>
      <c r="D64" s="52" t="s">
        <v>104</v>
      </c>
      <c r="E64" s="37">
        <v>0</v>
      </c>
      <c r="F64" s="38">
        <v>0</v>
      </c>
      <c r="G64" s="38">
        <v>0</v>
      </c>
      <c r="H64" s="38">
        <v>0</v>
      </c>
      <c r="I64" s="78">
        <v>24</v>
      </c>
    </row>
    <row r="65" spans="1:9" ht="15.75" customHeight="1" x14ac:dyDescent="0.25">
      <c r="A65" s="50"/>
      <c r="B65" s="36" t="s">
        <v>105</v>
      </c>
      <c r="C65" s="36"/>
      <c r="D65" s="52" t="s">
        <v>106</v>
      </c>
      <c r="E65" s="37">
        <v>0</v>
      </c>
      <c r="F65" s="38">
        <v>0</v>
      </c>
      <c r="G65" s="38">
        <v>0</v>
      </c>
      <c r="H65" s="38">
        <v>0</v>
      </c>
      <c r="I65" s="78">
        <v>0</v>
      </c>
    </row>
    <row r="66" spans="1:9" ht="15.75" customHeight="1" thickBot="1" x14ac:dyDescent="0.3">
      <c r="A66" s="50"/>
      <c r="B66" s="36"/>
      <c r="C66" s="36"/>
      <c r="D66" s="52"/>
      <c r="E66" s="37"/>
      <c r="F66" s="38"/>
      <c r="G66" s="38"/>
      <c r="H66" s="38"/>
      <c r="I66" s="58"/>
    </row>
    <row r="67" spans="1:9" ht="15.75" customHeight="1" thickTop="1" thickBot="1" x14ac:dyDescent="0.3">
      <c r="A67" s="59"/>
      <c r="B67" s="72" t="s">
        <v>107</v>
      </c>
      <c r="C67" s="61"/>
      <c r="D67" s="62" t="s">
        <v>108</v>
      </c>
      <c r="E67" s="64">
        <f t="shared" ref="E67:I67" si="6">SUM(E64:E65)</f>
        <v>0</v>
      </c>
      <c r="F67" s="65">
        <f t="shared" si="6"/>
        <v>0</v>
      </c>
      <c r="G67" s="65">
        <f t="shared" si="6"/>
        <v>0</v>
      </c>
      <c r="H67" s="65">
        <f t="shared" si="6"/>
        <v>0</v>
      </c>
      <c r="I67" s="66">
        <f t="shared" si="6"/>
        <v>24</v>
      </c>
    </row>
    <row r="68" spans="1:9" ht="15.75" customHeight="1" thickTop="1" x14ac:dyDescent="0.25">
      <c r="A68" s="50"/>
      <c r="B68" s="36"/>
      <c r="C68" s="36"/>
      <c r="D68" s="52"/>
      <c r="E68" s="37"/>
      <c r="F68" s="38"/>
      <c r="G68" s="38"/>
      <c r="H68" s="38"/>
      <c r="I68" s="58"/>
    </row>
    <row r="69" spans="1:9" ht="15.75" customHeight="1" x14ac:dyDescent="0.25">
      <c r="A69" s="50" t="s">
        <v>15</v>
      </c>
      <c r="B69" s="44" t="s">
        <v>109</v>
      </c>
      <c r="C69" s="36"/>
      <c r="D69" s="44"/>
      <c r="E69" s="45"/>
      <c r="F69" s="46"/>
      <c r="G69" s="46"/>
      <c r="H69" s="46"/>
      <c r="I69" s="67"/>
    </row>
    <row r="70" spans="1:9" ht="15.75" customHeight="1" x14ac:dyDescent="0.25">
      <c r="A70" s="50"/>
      <c r="B70" s="36" t="s">
        <v>110</v>
      </c>
      <c r="C70" s="36"/>
      <c r="D70" s="52" t="s">
        <v>111</v>
      </c>
      <c r="E70" s="37">
        <v>0</v>
      </c>
      <c r="F70" s="38">
        <v>0</v>
      </c>
      <c r="G70" s="38">
        <v>0</v>
      </c>
      <c r="H70" s="38">
        <v>0</v>
      </c>
      <c r="I70" s="78">
        <v>0</v>
      </c>
    </row>
    <row r="71" spans="1:9" ht="15.75" customHeight="1" x14ac:dyDescent="0.25">
      <c r="A71" s="50"/>
      <c r="B71" s="36" t="s">
        <v>112</v>
      </c>
      <c r="C71" s="36"/>
      <c r="D71" s="52" t="s">
        <v>113</v>
      </c>
      <c r="E71" s="37">
        <v>0</v>
      </c>
      <c r="F71" s="38">
        <v>0</v>
      </c>
      <c r="G71" s="38">
        <v>0</v>
      </c>
      <c r="H71" s="38">
        <v>0</v>
      </c>
      <c r="I71" s="78">
        <v>0</v>
      </c>
    </row>
    <row r="72" spans="1:9" ht="15.75" customHeight="1" thickBot="1" x14ac:dyDescent="0.3">
      <c r="A72" s="50"/>
      <c r="B72" s="36"/>
      <c r="C72" s="36"/>
      <c r="D72" s="52"/>
      <c r="E72" s="37"/>
      <c r="F72" s="38"/>
      <c r="G72" s="38"/>
      <c r="H72" s="38"/>
      <c r="I72" s="58"/>
    </row>
    <row r="73" spans="1:9" ht="15.75" customHeight="1" thickTop="1" thickBot="1" x14ac:dyDescent="0.3">
      <c r="A73" s="59"/>
      <c r="B73" s="79" t="s">
        <v>114</v>
      </c>
      <c r="C73" s="61"/>
      <c r="D73" s="62" t="s">
        <v>115</v>
      </c>
      <c r="E73" s="64">
        <f t="shared" ref="E73:I73" si="7">SUM(E70:E71)</f>
        <v>0</v>
      </c>
      <c r="F73" s="65">
        <f t="shared" si="7"/>
        <v>0</v>
      </c>
      <c r="G73" s="65">
        <f t="shared" si="7"/>
        <v>0</v>
      </c>
      <c r="H73" s="65">
        <f t="shared" si="7"/>
        <v>0</v>
      </c>
      <c r="I73" s="66">
        <f t="shared" si="7"/>
        <v>0</v>
      </c>
    </row>
    <row r="74" spans="1:9" ht="15.75" customHeight="1" thickTop="1" x14ac:dyDescent="0.25">
      <c r="A74" s="50"/>
      <c r="B74" s="36"/>
      <c r="C74" s="36"/>
      <c r="D74" s="52"/>
      <c r="E74" s="37"/>
      <c r="F74" s="38"/>
      <c r="G74" s="38"/>
      <c r="H74" s="38"/>
      <c r="I74" s="58"/>
    </row>
    <row r="75" spans="1:9" ht="15.75" customHeight="1" x14ac:dyDescent="0.25">
      <c r="A75" s="50" t="s">
        <v>16</v>
      </c>
      <c r="B75" s="80" t="s">
        <v>116</v>
      </c>
      <c r="C75" s="36"/>
      <c r="D75" s="44"/>
      <c r="E75" s="45"/>
      <c r="F75" s="46"/>
      <c r="G75" s="46"/>
      <c r="H75" s="46"/>
      <c r="I75" s="67"/>
    </row>
    <row r="76" spans="1:9" ht="15.75" customHeight="1" x14ac:dyDescent="0.25">
      <c r="A76" s="50"/>
      <c r="B76" s="36" t="s">
        <v>117</v>
      </c>
      <c r="C76" s="36"/>
      <c r="D76" s="52" t="s">
        <v>118</v>
      </c>
      <c r="E76" s="37">
        <v>0</v>
      </c>
      <c r="F76" s="38">
        <v>0</v>
      </c>
      <c r="G76" s="38">
        <v>0</v>
      </c>
      <c r="H76" s="38">
        <v>0</v>
      </c>
      <c r="I76" s="78">
        <v>0</v>
      </c>
    </row>
    <row r="77" spans="1:9" ht="15.75" customHeight="1" x14ac:dyDescent="0.25">
      <c r="A77" s="50"/>
      <c r="B77" s="36" t="s">
        <v>119</v>
      </c>
      <c r="C77" s="36"/>
      <c r="D77" s="52" t="s">
        <v>120</v>
      </c>
      <c r="E77" s="37">
        <v>0</v>
      </c>
      <c r="F77" s="38">
        <v>0</v>
      </c>
      <c r="G77" s="38">
        <v>0</v>
      </c>
      <c r="H77" s="38">
        <v>0</v>
      </c>
      <c r="I77" s="78" t="e">
        <f>#REF!</f>
        <v>#REF!</v>
      </c>
    </row>
    <row r="78" spans="1:9" ht="15.75" customHeight="1" thickBot="1" x14ac:dyDescent="0.3">
      <c r="A78" s="50"/>
      <c r="B78" s="36"/>
      <c r="C78" s="36"/>
      <c r="D78" s="52"/>
      <c r="E78" s="37"/>
      <c r="F78" s="38"/>
      <c r="G78" s="38"/>
      <c r="H78" s="38"/>
      <c r="I78" s="58"/>
    </row>
    <row r="79" spans="1:9" ht="15.75" customHeight="1" thickTop="1" thickBot="1" x14ac:dyDescent="0.3">
      <c r="A79" s="59"/>
      <c r="B79" s="72" t="s">
        <v>121</v>
      </c>
      <c r="C79" s="61"/>
      <c r="D79" s="62" t="s">
        <v>122</v>
      </c>
      <c r="E79" s="64">
        <f t="shared" ref="E79:I79" si="8">SUM(E76:E77)</f>
        <v>0</v>
      </c>
      <c r="F79" s="65">
        <f t="shared" si="8"/>
        <v>0</v>
      </c>
      <c r="G79" s="65">
        <f t="shared" si="8"/>
        <v>0</v>
      </c>
      <c r="H79" s="65">
        <f t="shared" si="8"/>
        <v>0</v>
      </c>
      <c r="I79" s="66" t="e">
        <f t="shared" si="8"/>
        <v>#REF!</v>
      </c>
    </row>
    <row r="80" spans="1:9" ht="15.75" customHeight="1" thickTop="1" x14ac:dyDescent="0.25">
      <c r="A80" s="50"/>
      <c r="B80" s="36"/>
      <c r="C80" s="36"/>
      <c r="D80" s="52"/>
      <c r="E80" s="37"/>
      <c r="F80" s="38"/>
      <c r="G80" s="38"/>
      <c r="H80" s="38"/>
      <c r="I80" s="58"/>
    </row>
    <row r="81" spans="1:9" ht="15.75" customHeight="1" x14ac:dyDescent="0.25">
      <c r="A81" s="50" t="s">
        <v>17</v>
      </c>
      <c r="B81" s="44" t="s">
        <v>123</v>
      </c>
      <c r="C81" s="36"/>
      <c r="D81" s="44"/>
      <c r="E81" s="45"/>
      <c r="F81" s="46"/>
      <c r="G81" s="46"/>
      <c r="H81" s="46"/>
      <c r="I81" s="67"/>
    </row>
    <row r="82" spans="1:9" ht="15.75" customHeight="1" x14ac:dyDescent="0.25">
      <c r="A82" s="50"/>
      <c r="B82" s="36" t="s">
        <v>124</v>
      </c>
      <c r="C82" s="36"/>
      <c r="D82" s="52" t="s">
        <v>125</v>
      </c>
      <c r="E82" s="38">
        <v>0</v>
      </c>
      <c r="F82" s="38">
        <v>0</v>
      </c>
      <c r="G82" s="38">
        <v>0</v>
      </c>
      <c r="H82" s="38">
        <v>0</v>
      </c>
      <c r="I82" s="78">
        <v>0</v>
      </c>
    </row>
    <row r="83" spans="1:9" ht="15.75" customHeight="1" x14ac:dyDescent="0.25">
      <c r="A83" s="50"/>
      <c r="B83" s="36" t="s">
        <v>126</v>
      </c>
      <c r="C83" s="36"/>
      <c r="D83" s="52" t="s">
        <v>127</v>
      </c>
      <c r="E83" s="38">
        <v>0</v>
      </c>
      <c r="F83" s="38">
        <v>0</v>
      </c>
      <c r="G83" s="38">
        <v>0</v>
      </c>
      <c r="H83" s="38">
        <v>0</v>
      </c>
      <c r="I83" s="78" t="e">
        <f>#REF!</f>
        <v>#REF!</v>
      </c>
    </row>
    <row r="84" spans="1:9" ht="15.75" customHeight="1" thickBot="1" x14ac:dyDescent="0.3">
      <c r="A84" s="50"/>
      <c r="B84" s="36"/>
      <c r="C84" s="36"/>
      <c r="D84" s="52"/>
      <c r="E84" s="37"/>
      <c r="F84" s="38"/>
      <c r="G84" s="38"/>
      <c r="H84" s="38"/>
      <c r="I84" s="58"/>
    </row>
    <row r="85" spans="1:9" ht="15.75" customHeight="1" thickTop="1" thickBot="1" x14ac:dyDescent="0.3">
      <c r="A85" s="59"/>
      <c r="B85" s="72" t="s">
        <v>128</v>
      </c>
      <c r="C85" s="61"/>
      <c r="D85" s="62" t="s">
        <v>129</v>
      </c>
      <c r="E85" s="64">
        <f t="shared" ref="E85:F85" si="9">SUM(E82:E83)</f>
        <v>0</v>
      </c>
      <c r="F85" s="65">
        <f t="shared" si="9"/>
        <v>0</v>
      </c>
      <c r="G85" s="65">
        <v>0</v>
      </c>
      <c r="H85" s="65">
        <v>0</v>
      </c>
      <c r="I85" s="66">
        <v>0</v>
      </c>
    </row>
    <row r="86" spans="1:9" ht="15.75" customHeight="1" thickTop="1" x14ac:dyDescent="0.25">
      <c r="A86" s="50"/>
      <c r="B86" s="36"/>
      <c r="C86" s="36"/>
      <c r="D86" s="52"/>
      <c r="E86" s="37"/>
      <c r="F86" s="38"/>
      <c r="G86" s="38"/>
      <c r="H86" s="38"/>
      <c r="I86" s="58"/>
    </row>
    <row r="87" spans="1:9" ht="15.75" customHeight="1" x14ac:dyDescent="0.25">
      <c r="A87" s="50" t="s">
        <v>18</v>
      </c>
      <c r="B87" s="43" t="s">
        <v>130</v>
      </c>
      <c r="C87" s="36"/>
      <c r="D87" s="44"/>
      <c r="E87" s="45"/>
      <c r="F87" s="46"/>
      <c r="G87" s="46"/>
      <c r="H87" s="46"/>
      <c r="I87" s="67"/>
    </row>
    <row r="88" spans="1:9" ht="15.75" customHeight="1" x14ac:dyDescent="0.25">
      <c r="A88" s="50"/>
      <c r="B88" s="36" t="s">
        <v>131</v>
      </c>
      <c r="C88" s="36"/>
      <c r="D88" s="52" t="s">
        <v>132</v>
      </c>
      <c r="E88" s="37">
        <v>0</v>
      </c>
      <c r="F88" s="38">
        <v>0</v>
      </c>
      <c r="G88" s="38">
        <v>0</v>
      </c>
      <c r="H88" s="38">
        <v>0</v>
      </c>
      <c r="I88" s="78">
        <v>0</v>
      </c>
    </row>
    <row r="89" spans="1:9" ht="15.75" customHeight="1" x14ac:dyDescent="0.25">
      <c r="A89" s="50"/>
      <c r="B89" s="36" t="s">
        <v>133</v>
      </c>
      <c r="C89" s="36"/>
      <c r="D89" s="52" t="s">
        <v>134</v>
      </c>
      <c r="E89" s="37">
        <v>0</v>
      </c>
      <c r="F89" s="38">
        <v>0</v>
      </c>
      <c r="G89" s="38">
        <v>0</v>
      </c>
      <c r="H89" s="38">
        <v>0</v>
      </c>
      <c r="I89" s="78" t="e">
        <f>#REF!</f>
        <v>#REF!</v>
      </c>
    </row>
    <row r="90" spans="1:9" ht="15.75" customHeight="1" thickBot="1" x14ac:dyDescent="0.3">
      <c r="A90" s="50"/>
      <c r="B90" s="36"/>
      <c r="C90" s="36"/>
      <c r="D90" s="52"/>
      <c r="E90" s="45"/>
      <c r="F90" s="46"/>
      <c r="G90" s="46"/>
      <c r="H90" s="46"/>
      <c r="I90" s="67"/>
    </row>
    <row r="91" spans="1:9" ht="15.75" customHeight="1" thickTop="1" thickBot="1" x14ac:dyDescent="0.3">
      <c r="A91" s="59"/>
      <c r="B91" s="72" t="s">
        <v>135</v>
      </c>
      <c r="C91" s="61"/>
      <c r="D91" s="62" t="s">
        <v>136</v>
      </c>
      <c r="E91" s="64">
        <f t="shared" ref="E91:I91" si="10">SUM(E88:E89)</f>
        <v>0</v>
      </c>
      <c r="F91" s="65">
        <f t="shared" si="10"/>
        <v>0</v>
      </c>
      <c r="G91" s="65">
        <f t="shared" si="10"/>
        <v>0</v>
      </c>
      <c r="H91" s="65">
        <f t="shared" si="10"/>
        <v>0</v>
      </c>
      <c r="I91" s="66" t="e">
        <f t="shared" si="10"/>
        <v>#REF!</v>
      </c>
    </row>
    <row r="92" spans="1:9" ht="15.75" customHeight="1" thickTop="1" x14ac:dyDescent="0.25">
      <c r="A92" s="50"/>
      <c r="B92" s="36"/>
      <c r="C92" s="36"/>
      <c r="D92" s="52"/>
      <c r="E92" s="37"/>
      <c r="F92" s="38"/>
      <c r="G92" s="38"/>
      <c r="H92" s="38"/>
      <c r="I92" s="58"/>
    </row>
    <row r="93" spans="1:9" ht="15.75" customHeight="1" x14ac:dyDescent="0.25">
      <c r="A93" s="50" t="s">
        <v>19</v>
      </c>
      <c r="B93" s="44" t="s">
        <v>137</v>
      </c>
      <c r="C93" s="36"/>
      <c r="D93" s="44"/>
      <c r="E93" s="45"/>
      <c r="F93" s="46"/>
      <c r="G93" s="46"/>
      <c r="H93" s="46"/>
      <c r="I93" s="67"/>
    </row>
    <row r="94" spans="1:9" ht="15.75" customHeight="1" x14ac:dyDescent="0.25">
      <c r="A94" s="50"/>
      <c r="B94" s="36" t="s">
        <v>138</v>
      </c>
      <c r="C94" s="36"/>
      <c r="D94" s="52" t="s">
        <v>139</v>
      </c>
      <c r="E94" s="37">
        <v>0</v>
      </c>
      <c r="F94" s="38">
        <v>0</v>
      </c>
      <c r="G94" s="38">
        <v>0</v>
      </c>
      <c r="H94" s="38">
        <v>0</v>
      </c>
      <c r="I94" s="78">
        <v>0</v>
      </c>
    </row>
    <row r="95" spans="1:9" ht="15.75" customHeight="1" x14ac:dyDescent="0.25">
      <c r="A95" s="50"/>
      <c r="B95" s="36" t="s">
        <v>140</v>
      </c>
      <c r="C95" s="36"/>
      <c r="D95" s="52" t="s">
        <v>141</v>
      </c>
      <c r="E95" s="37">
        <v>0</v>
      </c>
      <c r="F95" s="38">
        <v>0</v>
      </c>
      <c r="G95" s="38">
        <v>0</v>
      </c>
      <c r="H95" s="38">
        <v>0</v>
      </c>
      <c r="I95" s="78" t="e">
        <f>#REF!</f>
        <v>#REF!</v>
      </c>
    </row>
    <row r="96" spans="1:9" ht="15.75" customHeight="1" thickBot="1" x14ac:dyDescent="0.3">
      <c r="A96" s="50"/>
      <c r="B96" s="36"/>
      <c r="C96" s="36"/>
      <c r="D96" s="52"/>
      <c r="E96" s="37"/>
      <c r="F96" s="38"/>
      <c r="G96" s="38"/>
      <c r="H96" s="38"/>
      <c r="I96" s="58"/>
    </row>
    <row r="97" spans="1:30" ht="15.75" customHeight="1" thickTop="1" thickBot="1" x14ac:dyDescent="0.3">
      <c r="A97" s="59"/>
      <c r="B97" s="79" t="s">
        <v>142</v>
      </c>
      <c r="C97" s="61"/>
      <c r="D97" s="62" t="s">
        <v>143</v>
      </c>
      <c r="E97" s="64">
        <f t="shared" ref="E97:I97" si="11">SUM(E94:E95)</f>
        <v>0</v>
      </c>
      <c r="F97" s="65">
        <f t="shared" si="11"/>
        <v>0</v>
      </c>
      <c r="G97" s="65">
        <f t="shared" si="11"/>
        <v>0</v>
      </c>
      <c r="H97" s="65">
        <f t="shared" si="11"/>
        <v>0</v>
      </c>
      <c r="I97" s="66" t="e">
        <f t="shared" si="11"/>
        <v>#REF!</v>
      </c>
    </row>
    <row r="98" spans="1:30" ht="15.75" customHeight="1" thickTop="1" x14ac:dyDescent="0.25">
      <c r="A98" s="17"/>
      <c r="B98" s="18"/>
      <c r="C98" s="18"/>
      <c r="D98" s="19"/>
      <c r="E98" s="20"/>
      <c r="F98" s="21"/>
      <c r="G98" s="21"/>
      <c r="H98" s="21"/>
      <c r="I98" s="22"/>
    </row>
    <row r="99" spans="1:30" ht="15.75" customHeight="1" x14ac:dyDescent="0.25">
      <c r="A99" s="320" t="s">
        <v>2</v>
      </c>
      <c r="B99" s="23" t="s">
        <v>3</v>
      </c>
      <c r="C99" s="24" t="s">
        <v>4</v>
      </c>
      <c r="D99" s="25" t="s">
        <v>5</v>
      </c>
      <c r="E99" s="325">
        <v>2018</v>
      </c>
      <c r="F99" s="315">
        <v>2019</v>
      </c>
      <c r="G99" s="315">
        <v>2020</v>
      </c>
      <c r="H99" s="315">
        <v>2021</v>
      </c>
      <c r="I99" s="317">
        <v>2022</v>
      </c>
    </row>
    <row r="100" spans="1:30" ht="15.75" customHeight="1" x14ac:dyDescent="0.25">
      <c r="A100" s="305"/>
      <c r="B100" s="26" t="s">
        <v>6</v>
      </c>
      <c r="C100" s="27" t="s">
        <v>7</v>
      </c>
      <c r="D100" s="26" t="s">
        <v>8</v>
      </c>
      <c r="E100" s="325"/>
      <c r="F100" s="316"/>
      <c r="G100" s="316"/>
      <c r="H100" s="316"/>
      <c r="I100" s="306"/>
    </row>
    <row r="101" spans="1:30" ht="15.75" customHeight="1" x14ac:dyDescent="0.25">
      <c r="A101" s="28"/>
      <c r="B101" s="29"/>
      <c r="C101" s="29"/>
      <c r="D101" s="30"/>
      <c r="E101" s="32"/>
      <c r="F101" s="31"/>
      <c r="G101" s="31"/>
      <c r="H101" s="31"/>
      <c r="I101" s="33"/>
    </row>
    <row r="102" spans="1:30" ht="15.75" customHeight="1" x14ac:dyDescent="0.25">
      <c r="A102" s="50"/>
      <c r="B102" s="36"/>
      <c r="C102" s="36"/>
      <c r="D102" s="52"/>
      <c r="E102" s="56"/>
      <c r="F102" s="57"/>
      <c r="G102" s="57"/>
      <c r="H102" s="57"/>
      <c r="I102" s="75"/>
    </row>
    <row r="103" spans="1:30" ht="15.75" customHeight="1" x14ac:dyDescent="0.25">
      <c r="A103" s="50" t="s">
        <v>20</v>
      </c>
      <c r="B103" s="44" t="s">
        <v>144</v>
      </c>
      <c r="C103" s="44"/>
      <c r="D103" s="44"/>
      <c r="E103" s="53"/>
      <c r="F103" s="76"/>
      <c r="G103" s="76"/>
      <c r="H103" s="76"/>
      <c r="I103" s="77"/>
    </row>
    <row r="104" spans="1:30" ht="15.75" customHeight="1" x14ac:dyDescent="0.25">
      <c r="A104" s="50"/>
      <c r="B104" s="36" t="s">
        <v>145</v>
      </c>
      <c r="C104" s="36"/>
      <c r="D104" s="52" t="s">
        <v>146</v>
      </c>
      <c r="E104" s="38">
        <v>0</v>
      </c>
      <c r="F104" s="38">
        <v>0</v>
      </c>
      <c r="G104" s="38">
        <v>0</v>
      </c>
      <c r="H104" s="38">
        <v>0</v>
      </c>
      <c r="I104" s="78">
        <v>0</v>
      </c>
    </row>
    <row r="105" spans="1:30" ht="15.75" customHeight="1" x14ac:dyDescent="0.25">
      <c r="A105" s="81"/>
      <c r="B105" s="36" t="s">
        <v>147</v>
      </c>
      <c r="C105" s="36"/>
      <c r="D105" s="52" t="s">
        <v>148</v>
      </c>
      <c r="E105" s="38">
        <v>0</v>
      </c>
      <c r="F105" s="38">
        <v>0</v>
      </c>
      <c r="G105" s="38">
        <v>0</v>
      </c>
      <c r="H105" s="38">
        <v>0</v>
      </c>
      <c r="I105" s="78">
        <v>0</v>
      </c>
    </row>
    <row r="106" spans="1:30" ht="15.75" customHeight="1" x14ac:dyDescent="0.25">
      <c r="A106" s="81"/>
      <c r="B106" s="36" t="s">
        <v>149</v>
      </c>
      <c r="C106" s="36"/>
      <c r="D106" s="52" t="s">
        <v>150</v>
      </c>
      <c r="E106" s="38">
        <v>0</v>
      </c>
      <c r="F106" s="38">
        <v>0</v>
      </c>
      <c r="G106" s="38">
        <v>0</v>
      </c>
      <c r="H106" s="38">
        <v>0</v>
      </c>
      <c r="I106" s="78">
        <v>0</v>
      </c>
    </row>
    <row r="107" spans="1:30" ht="15.75" customHeight="1" thickBot="1" x14ac:dyDescent="0.3">
      <c r="A107" s="81"/>
      <c r="B107" s="56"/>
      <c r="C107" s="36"/>
      <c r="D107" s="52"/>
      <c r="E107" s="37"/>
      <c r="F107" s="38"/>
      <c r="G107" s="38"/>
      <c r="H107" s="38"/>
      <c r="I107" s="58"/>
    </row>
    <row r="108" spans="1:30" ht="15.5" customHeight="1" thickTop="1" thickBot="1" x14ac:dyDescent="0.3">
      <c r="A108" s="82"/>
      <c r="B108" s="79" t="s">
        <v>151</v>
      </c>
      <c r="C108" s="61"/>
      <c r="D108" s="62" t="s">
        <v>152</v>
      </c>
      <c r="E108" s="64">
        <f t="shared" ref="E108:I108" si="12">SUM(E104:E106)</f>
        <v>0</v>
      </c>
      <c r="F108" s="65">
        <f t="shared" si="12"/>
        <v>0</v>
      </c>
      <c r="G108" s="65">
        <f t="shared" si="12"/>
        <v>0</v>
      </c>
      <c r="H108" s="65">
        <f t="shared" si="12"/>
        <v>0</v>
      </c>
      <c r="I108" s="66">
        <f t="shared" si="12"/>
        <v>0</v>
      </c>
    </row>
    <row r="109" spans="1:30" ht="15.75" customHeight="1" thickTop="1" thickBot="1" x14ac:dyDescent="0.3">
      <c r="A109" s="83"/>
      <c r="B109" s="79" t="s">
        <v>153</v>
      </c>
      <c r="C109" s="61"/>
      <c r="D109" s="62" t="s">
        <v>154</v>
      </c>
      <c r="E109" s="63">
        <f t="shared" ref="E109:I109" si="13">E57+E67+E73+E79+E85+E91+E97+E108</f>
        <v>12158</v>
      </c>
      <c r="F109" s="73">
        <f t="shared" si="13"/>
        <v>11944</v>
      </c>
      <c r="G109" s="73">
        <f t="shared" si="13"/>
        <v>12209</v>
      </c>
      <c r="H109" s="73">
        <f t="shared" si="13"/>
        <v>11762</v>
      </c>
      <c r="I109" s="74" t="e">
        <f t="shared" si="13"/>
        <v>#REF!</v>
      </c>
      <c r="K109" s="84"/>
    </row>
    <row r="110" spans="1:30" ht="12.75" customHeight="1" thickTop="1" x14ac:dyDescent="0.25">
      <c r="A110" s="15"/>
      <c r="B110" s="85"/>
      <c r="C110" s="86"/>
      <c r="D110" s="87"/>
      <c r="E110" s="87"/>
      <c r="F110" s="87"/>
      <c r="G110" s="87"/>
      <c r="H110" s="87"/>
      <c r="I110" s="87"/>
    </row>
    <row r="111" spans="1:30" ht="68.5" customHeight="1" x14ac:dyDescent="0.25">
      <c r="A111" s="308" t="s">
        <v>42</v>
      </c>
      <c r="B111" s="303"/>
      <c r="C111" s="303"/>
      <c r="D111" s="303"/>
      <c r="E111" s="303"/>
      <c r="F111" s="303"/>
      <c r="G111" s="303"/>
      <c r="H111" s="303"/>
      <c r="I111" s="303"/>
    </row>
    <row r="112" spans="1:30" ht="12.75" customHeight="1" x14ac:dyDescent="0.35">
      <c r="A112" s="1" t="s">
        <v>155</v>
      </c>
      <c r="B112" s="88"/>
      <c r="C112" s="88"/>
      <c r="D112" s="89"/>
      <c r="E112" s="5"/>
      <c r="F112" s="5"/>
      <c r="G112" s="5"/>
      <c r="H112" s="4"/>
      <c r="I112" s="4"/>
      <c r="J112" s="14"/>
      <c r="K112" s="14"/>
      <c r="L112" s="14"/>
      <c r="M112" s="14"/>
      <c r="N112" s="14"/>
      <c r="O112" s="14"/>
      <c r="P112" s="14"/>
      <c r="Q112" s="14"/>
      <c r="R112" s="14"/>
      <c r="S112" s="14"/>
      <c r="T112" s="14"/>
      <c r="U112" s="14"/>
      <c r="V112" s="14"/>
      <c r="W112" s="14"/>
      <c r="X112" s="14"/>
      <c r="Y112" s="14"/>
      <c r="Z112" s="14"/>
      <c r="AA112" s="14"/>
      <c r="AB112" s="14"/>
      <c r="AC112" s="14"/>
      <c r="AD112" s="14"/>
    </row>
    <row r="113" spans="1:30" ht="12.75" customHeight="1" x14ac:dyDescent="0.35">
      <c r="A113" s="2" t="s">
        <v>156</v>
      </c>
      <c r="B113" s="2"/>
      <c r="C113" s="2"/>
      <c r="D113" s="3"/>
      <c r="E113" s="5"/>
      <c r="F113" s="5"/>
      <c r="G113" s="5"/>
      <c r="H113" s="4"/>
      <c r="I113" s="4"/>
      <c r="J113" s="14"/>
      <c r="K113" s="14"/>
      <c r="L113" s="14"/>
      <c r="M113" s="14"/>
      <c r="N113" s="14"/>
      <c r="O113" s="14"/>
      <c r="P113" s="14"/>
      <c r="Q113" s="14"/>
      <c r="R113" s="14"/>
      <c r="S113" s="14"/>
      <c r="T113" s="14"/>
      <c r="U113" s="14"/>
      <c r="V113" s="14"/>
      <c r="W113" s="14"/>
      <c r="X113" s="14"/>
      <c r="Y113" s="14"/>
      <c r="Z113" s="14"/>
      <c r="AA113" s="14"/>
      <c r="AB113" s="14"/>
      <c r="AC113" s="14"/>
      <c r="AD113" s="14"/>
    </row>
    <row r="114" spans="1:30" ht="12.75" customHeight="1" x14ac:dyDescent="0.25">
      <c r="A114" s="308" t="s">
        <v>157</v>
      </c>
      <c r="B114" s="303"/>
      <c r="C114" s="303"/>
      <c r="D114" s="303"/>
      <c r="E114" s="303"/>
      <c r="F114" s="303"/>
      <c r="G114" s="303"/>
      <c r="H114" s="303"/>
      <c r="I114" s="303"/>
      <c r="J114" s="14"/>
      <c r="K114" s="14"/>
      <c r="L114" s="14"/>
      <c r="M114" s="14"/>
      <c r="N114" s="14"/>
      <c r="O114" s="14"/>
      <c r="P114" s="14"/>
      <c r="Q114" s="14"/>
      <c r="R114" s="14"/>
      <c r="S114" s="14"/>
      <c r="T114" s="14"/>
      <c r="U114" s="14"/>
      <c r="V114" s="14"/>
      <c r="W114" s="14"/>
      <c r="X114" s="14"/>
      <c r="Y114" s="14"/>
      <c r="Z114" s="14"/>
      <c r="AA114" s="14"/>
      <c r="AB114" s="14"/>
      <c r="AC114" s="14"/>
      <c r="AD114" s="14"/>
    </row>
    <row r="115" spans="1:30" ht="12.75" customHeight="1" x14ac:dyDescent="0.35">
      <c r="A115" s="2"/>
      <c r="B115" s="2"/>
      <c r="C115" s="2"/>
      <c r="D115" s="3"/>
      <c r="E115" s="5"/>
      <c r="F115" s="5"/>
      <c r="G115" s="5"/>
      <c r="H115" s="4"/>
      <c r="I115" s="4"/>
      <c r="J115" s="14"/>
      <c r="K115" s="14"/>
      <c r="L115" s="14"/>
      <c r="M115" s="14"/>
      <c r="N115" s="14"/>
      <c r="O115" s="14"/>
      <c r="P115" s="14"/>
      <c r="Q115" s="14"/>
      <c r="R115" s="14"/>
      <c r="S115" s="14"/>
      <c r="T115" s="14"/>
      <c r="U115" s="14"/>
      <c r="V115" s="14"/>
      <c r="W115" s="14"/>
      <c r="X115" s="14"/>
      <c r="Y115" s="14"/>
      <c r="Z115" s="14"/>
      <c r="AA115" s="14"/>
      <c r="AB115" s="14"/>
      <c r="AC115" s="14"/>
      <c r="AD115" s="14"/>
    </row>
    <row r="116" spans="1:30" ht="12.75" customHeight="1" x14ac:dyDescent="0.25">
      <c r="A116" s="90"/>
      <c r="B116" s="91"/>
      <c r="C116" s="91"/>
      <c r="D116" s="92"/>
      <c r="E116" s="93"/>
      <c r="F116" s="93"/>
      <c r="G116" s="93"/>
    </row>
    <row r="117" spans="1:30" ht="12.75" customHeight="1" x14ac:dyDescent="0.25">
      <c r="A117" s="314" t="s">
        <v>158</v>
      </c>
      <c r="B117" s="303"/>
      <c r="C117" s="303"/>
      <c r="D117" s="303"/>
      <c r="E117" s="10"/>
      <c r="F117" s="10"/>
      <c r="G117" s="10"/>
    </row>
    <row r="118" spans="1:30" ht="12.75" customHeight="1" x14ac:dyDescent="0.25">
      <c r="A118" s="8"/>
      <c r="B118" s="5"/>
      <c r="C118" s="5"/>
      <c r="D118" s="5"/>
      <c r="E118" s="5"/>
      <c r="F118" s="5"/>
      <c r="G118" s="5"/>
    </row>
    <row r="119" spans="1:30" ht="12.75" customHeight="1" x14ac:dyDescent="0.25">
      <c r="A119" s="309" t="s">
        <v>159</v>
      </c>
      <c r="B119" s="303"/>
      <c r="C119" s="303"/>
      <c r="D119" s="303"/>
      <c r="E119" s="303"/>
      <c r="F119" s="303"/>
      <c r="G119" s="303"/>
      <c r="H119" s="303"/>
      <c r="I119" s="303"/>
    </row>
    <row r="120" spans="1:30" ht="12.75" customHeight="1" x14ac:dyDescent="0.25">
      <c r="A120" s="304"/>
      <c r="B120" s="303"/>
      <c r="C120" s="303"/>
      <c r="D120" s="303"/>
      <c r="E120" s="1"/>
      <c r="F120" s="1"/>
      <c r="G120" s="1"/>
    </row>
    <row r="121" spans="1:30" ht="12.75" customHeight="1" x14ac:dyDescent="0.25">
      <c r="A121" s="318" t="s">
        <v>21</v>
      </c>
      <c r="B121" s="303"/>
      <c r="C121" s="303"/>
      <c r="D121" s="303"/>
      <c r="E121" s="303"/>
      <c r="F121" s="303"/>
      <c r="G121" s="303"/>
      <c r="H121" s="303"/>
      <c r="I121" s="303"/>
    </row>
    <row r="122" spans="1:30" ht="12.75" customHeight="1" x14ac:dyDescent="0.25">
      <c r="A122" s="319" t="s">
        <v>22</v>
      </c>
      <c r="B122" s="303"/>
      <c r="C122" s="303"/>
      <c r="D122" s="303"/>
      <c r="E122" s="303"/>
      <c r="F122" s="303"/>
      <c r="G122" s="303"/>
      <c r="H122" s="303"/>
      <c r="I122" s="303"/>
    </row>
    <row r="123" spans="1:30" ht="12.75" customHeight="1" x14ac:dyDescent="0.25">
      <c r="A123" s="304"/>
      <c r="B123" s="303"/>
      <c r="C123" s="303"/>
      <c r="D123" s="303"/>
      <c r="E123" s="1"/>
      <c r="F123" s="1"/>
      <c r="G123" s="1"/>
    </row>
    <row r="124" spans="1:30" ht="12.75" customHeight="1" x14ac:dyDescent="0.25">
      <c r="A124" s="318" t="s">
        <v>2504</v>
      </c>
      <c r="B124" s="303"/>
      <c r="C124" s="303"/>
      <c r="D124" s="303"/>
      <c r="E124" s="303"/>
      <c r="F124" s="303"/>
      <c r="G124" s="303"/>
      <c r="H124" s="303"/>
      <c r="I124" s="303"/>
    </row>
    <row r="125" spans="1:30" ht="12.75" customHeight="1" thickBot="1" x14ac:dyDescent="0.3">
      <c r="A125" s="94"/>
      <c r="B125" s="5"/>
      <c r="C125" s="5"/>
      <c r="D125" s="5"/>
      <c r="E125" s="88"/>
      <c r="F125" s="88"/>
      <c r="G125" s="88"/>
      <c r="H125" s="5"/>
      <c r="I125" s="5"/>
    </row>
    <row r="126" spans="1:30" ht="12.75" customHeight="1" thickTop="1" x14ac:dyDescent="0.25">
      <c r="A126" s="95"/>
      <c r="B126" s="326"/>
      <c r="C126" s="327"/>
      <c r="D126" s="96"/>
      <c r="E126" s="20"/>
      <c r="F126" s="21"/>
      <c r="G126" s="21"/>
      <c r="H126" s="21"/>
      <c r="I126" s="22"/>
    </row>
    <row r="127" spans="1:30" ht="12.75" customHeight="1" x14ac:dyDescent="0.25">
      <c r="A127" s="329" t="s">
        <v>2</v>
      </c>
      <c r="B127" s="328" t="s">
        <v>3</v>
      </c>
      <c r="C127" s="321"/>
      <c r="D127" s="97" t="s">
        <v>23</v>
      </c>
      <c r="E127" s="342">
        <v>2018</v>
      </c>
      <c r="F127" s="322">
        <v>2019</v>
      </c>
      <c r="G127" s="322">
        <v>2020</v>
      </c>
      <c r="H127" s="322">
        <v>2021</v>
      </c>
      <c r="I127" s="343">
        <v>2022</v>
      </c>
    </row>
    <row r="128" spans="1:30" ht="12.75" customHeight="1" x14ac:dyDescent="0.25">
      <c r="A128" s="305"/>
      <c r="B128" s="330" t="s">
        <v>6</v>
      </c>
      <c r="C128" s="321"/>
      <c r="D128" s="27" t="s">
        <v>8</v>
      </c>
      <c r="E128" s="342"/>
      <c r="F128" s="316"/>
      <c r="G128" s="316"/>
      <c r="H128" s="316"/>
      <c r="I128" s="306"/>
    </row>
    <row r="129" spans="1:9" ht="12.75" customHeight="1" x14ac:dyDescent="0.25">
      <c r="A129" s="98"/>
      <c r="B129" s="338"/>
      <c r="C129" s="336"/>
      <c r="D129" s="99"/>
      <c r="E129" s="32"/>
      <c r="F129" s="31"/>
      <c r="G129" s="31"/>
      <c r="H129" s="31"/>
      <c r="I129" s="33"/>
    </row>
    <row r="130" spans="1:9" ht="12.75" customHeight="1" x14ac:dyDescent="0.25">
      <c r="A130" s="100"/>
      <c r="B130" s="101"/>
      <c r="C130" s="102"/>
      <c r="D130" s="103"/>
      <c r="E130" s="105"/>
      <c r="F130" s="104"/>
      <c r="G130" s="104"/>
      <c r="H130" s="104"/>
      <c r="I130" s="106"/>
    </row>
    <row r="131" spans="1:9" ht="12.75" customHeight="1" x14ac:dyDescent="0.25">
      <c r="A131" s="107">
        <v>1</v>
      </c>
      <c r="B131" s="331" t="s">
        <v>160</v>
      </c>
      <c r="C131" s="321"/>
      <c r="D131" s="52" t="s">
        <v>161</v>
      </c>
      <c r="E131" s="56">
        <v>0</v>
      </c>
      <c r="F131" s="57">
        <v>0</v>
      </c>
      <c r="G131" s="57">
        <v>0</v>
      </c>
      <c r="H131" s="57">
        <v>0</v>
      </c>
      <c r="I131" s="109">
        <v>0</v>
      </c>
    </row>
    <row r="132" spans="1:9" ht="12.75" customHeight="1" x14ac:dyDescent="0.25">
      <c r="A132" s="107" t="s">
        <v>24</v>
      </c>
      <c r="B132" s="331" t="s">
        <v>162</v>
      </c>
      <c r="C132" s="321"/>
      <c r="D132" s="52" t="s">
        <v>163</v>
      </c>
      <c r="E132" s="56">
        <v>0</v>
      </c>
      <c r="F132" s="57">
        <v>0</v>
      </c>
      <c r="G132" s="57">
        <v>0</v>
      </c>
      <c r="H132" s="57">
        <v>0</v>
      </c>
      <c r="I132" s="109">
        <v>0</v>
      </c>
    </row>
    <row r="133" spans="1:9" ht="12.75" customHeight="1" x14ac:dyDescent="0.25">
      <c r="A133" s="107" t="s">
        <v>25</v>
      </c>
      <c r="B133" s="108" t="s">
        <v>164</v>
      </c>
      <c r="C133" s="110"/>
      <c r="D133" s="52" t="s">
        <v>165</v>
      </c>
      <c r="E133" s="56">
        <v>0</v>
      </c>
      <c r="F133" s="57">
        <v>0</v>
      </c>
      <c r="G133" s="57">
        <v>0</v>
      </c>
      <c r="H133" s="57">
        <v>0</v>
      </c>
      <c r="I133" s="109">
        <v>0</v>
      </c>
    </row>
    <row r="134" spans="1:9" ht="12.75" customHeight="1" x14ac:dyDescent="0.25">
      <c r="A134" s="107" t="s">
        <v>26</v>
      </c>
      <c r="B134" s="108" t="s">
        <v>166</v>
      </c>
      <c r="C134" s="110"/>
      <c r="D134" s="52" t="s">
        <v>167</v>
      </c>
      <c r="E134" s="111">
        <v>5</v>
      </c>
      <c r="F134" s="57">
        <v>0</v>
      </c>
      <c r="G134" s="57">
        <v>0</v>
      </c>
      <c r="H134" s="57">
        <v>6</v>
      </c>
      <c r="I134" s="109">
        <v>0</v>
      </c>
    </row>
    <row r="135" spans="1:9" ht="12.75" customHeight="1" x14ac:dyDescent="0.25">
      <c r="A135" s="112"/>
      <c r="B135" s="113"/>
      <c r="C135" s="114"/>
      <c r="D135" s="115"/>
      <c r="E135" s="117"/>
      <c r="F135" s="116"/>
      <c r="G135" s="116"/>
      <c r="H135" s="116"/>
      <c r="I135" s="118"/>
    </row>
    <row r="136" spans="1:9" ht="16.5" customHeight="1" x14ac:dyDescent="0.25">
      <c r="A136" s="119"/>
      <c r="B136" s="332" t="s">
        <v>168</v>
      </c>
      <c r="C136" s="333"/>
      <c r="D136" s="120" t="s">
        <v>169</v>
      </c>
      <c r="E136" s="122">
        <f t="shared" ref="E136:I136" si="14">SUM(E131:E134)</f>
        <v>5</v>
      </c>
      <c r="F136" s="121">
        <f t="shared" si="14"/>
        <v>0</v>
      </c>
      <c r="G136" s="121">
        <f t="shared" si="14"/>
        <v>0</v>
      </c>
      <c r="H136" s="121">
        <f t="shared" si="14"/>
        <v>6</v>
      </c>
      <c r="I136" s="123">
        <f t="shared" si="14"/>
        <v>0</v>
      </c>
    </row>
    <row r="137" spans="1:9" ht="12.75" customHeight="1" x14ac:dyDescent="0.25">
      <c r="A137" s="124"/>
      <c r="B137" s="125"/>
      <c r="C137" s="126"/>
      <c r="D137" s="55"/>
      <c r="E137" s="54"/>
      <c r="F137" s="127"/>
      <c r="G137" s="127"/>
      <c r="H137" s="127"/>
      <c r="I137" s="128"/>
    </row>
    <row r="138" spans="1:9" ht="12.75" customHeight="1" x14ac:dyDescent="0.25">
      <c r="A138" s="124" t="s">
        <v>27</v>
      </c>
      <c r="B138" s="334" t="s">
        <v>170</v>
      </c>
      <c r="C138" s="321"/>
      <c r="D138" s="52" t="s">
        <v>171</v>
      </c>
      <c r="E138" s="56">
        <v>0</v>
      </c>
      <c r="F138" s="57">
        <v>0</v>
      </c>
      <c r="G138" s="57">
        <v>12</v>
      </c>
      <c r="H138" s="57">
        <v>28</v>
      </c>
      <c r="I138" s="109">
        <v>0</v>
      </c>
    </row>
    <row r="139" spans="1:9" ht="12.75" customHeight="1" x14ac:dyDescent="0.25">
      <c r="A139" s="124" t="s">
        <v>24</v>
      </c>
      <c r="B139" s="334" t="s">
        <v>172</v>
      </c>
      <c r="C139" s="321"/>
      <c r="D139" s="52" t="s">
        <v>173</v>
      </c>
      <c r="E139" s="56">
        <v>0</v>
      </c>
      <c r="F139" s="57">
        <v>0</v>
      </c>
      <c r="G139" s="57">
        <v>0</v>
      </c>
      <c r="H139" s="57">
        <v>0</v>
      </c>
      <c r="I139" s="109">
        <v>0</v>
      </c>
    </row>
    <row r="140" spans="1:9" ht="12.75" customHeight="1" x14ac:dyDescent="0.25">
      <c r="A140" s="129"/>
      <c r="B140" s="335"/>
      <c r="C140" s="336"/>
      <c r="D140" s="130"/>
      <c r="E140" s="56"/>
      <c r="F140" s="57"/>
      <c r="G140" s="57"/>
      <c r="H140" s="57"/>
      <c r="I140" s="75"/>
    </row>
    <row r="141" spans="1:9" ht="23.5" customHeight="1" thickBot="1" x14ac:dyDescent="0.3">
      <c r="A141" s="131"/>
      <c r="B141" s="337" t="s">
        <v>174</v>
      </c>
      <c r="C141" s="311"/>
      <c r="D141" s="132" t="s">
        <v>175</v>
      </c>
      <c r="E141" s="133">
        <f t="shared" ref="E141:I141" si="15">SUM(E138:E139)</f>
        <v>0</v>
      </c>
      <c r="F141" s="134">
        <f t="shared" si="15"/>
        <v>0</v>
      </c>
      <c r="G141" s="134">
        <f t="shared" si="15"/>
        <v>12</v>
      </c>
      <c r="H141" s="134">
        <f t="shared" si="15"/>
        <v>28</v>
      </c>
      <c r="I141" s="135">
        <f t="shared" si="15"/>
        <v>0</v>
      </c>
    </row>
    <row r="142" spans="1:9" ht="17.25" customHeight="1" thickTop="1" x14ac:dyDescent="0.25">
      <c r="A142" s="339" t="s">
        <v>43</v>
      </c>
      <c r="B142" s="340"/>
      <c r="C142" s="340"/>
      <c r="D142" s="340"/>
      <c r="E142" s="340"/>
      <c r="F142" s="340"/>
      <c r="G142" s="340"/>
      <c r="H142" s="340"/>
      <c r="I142" s="340"/>
    </row>
    <row r="143" spans="1:9" ht="21.5" customHeight="1" x14ac:dyDescent="0.25">
      <c r="A143" s="313" t="s">
        <v>176</v>
      </c>
      <c r="B143" s="303"/>
      <c r="C143" s="303"/>
      <c r="D143" s="303"/>
      <c r="E143" s="303"/>
      <c r="F143" s="303"/>
      <c r="G143" s="303"/>
      <c r="H143" s="303"/>
      <c r="I143" s="303"/>
    </row>
    <row r="144" spans="1:9" ht="12.75" customHeight="1" x14ac:dyDescent="0.25">
      <c r="A144" s="9" t="s">
        <v>177</v>
      </c>
      <c r="B144" s="314" t="s">
        <v>178</v>
      </c>
      <c r="C144" s="303"/>
      <c r="D144" s="303"/>
      <c r="E144" s="303"/>
      <c r="F144" s="10"/>
      <c r="G144" s="10"/>
    </row>
    <row r="145" spans="1:30" ht="12.75" customHeight="1" x14ac:dyDescent="0.25">
      <c r="A145" s="9"/>
      <c r="B145" s="10"/>
      <c r="F145" s="10"/>
      <c r="G145" s="10"/>
    </row>
    <row r="146" spans="1:30" ht="12.75" customHeight="1" x14ac:dyDescent="0.25">
      <c r="A146" s="8"/>
      <c r="B146" s="11"/>
      <c r="C146" s="5"/>
      <c r="D146" s="5"/>
      <c r="E146" s="5"/>
      <c r="F146" s="5"/>
      <c r="G146" s="5"/>
    </row>
    <row r="147" spans="1:30" ht="12.75" customHeight="1" x14ac:dyDescent="0.25">
      <c r="A147" s="309" t="s">
        <v>179</v>
      </c>
      <c r="B147" s="303"/>
      <c r="C147" s="303"/>
      <c r="D147" s="303"/>
      <c r="E147" s="303"/>
      <c r="F147" s="303"/>
      <c r="G147" s="303"/>
      <c r="H147" s="303"/>
      <c r="I147" s="303"/>
      <c r="J147" s="303"/>
      <c r="K147" s="303"/>
      <c r="L147" s="303"/>
    </row>
    <row r="148" spans="1:30" ht="12.75" customHeight="1" x14ac:dyDescent="0.25">
      <c r="A148" s="304"/>
      <c r="B148" s="303"/>
      <c r="C148" s="303"/>
      <c r="D148" s="303"/>
      <c r="E148" s="1"/>
      <c r="F148" s="1"/>
      <c r="G148" s="1"/>
    </row>
    <row r="149" spans="1:30" ht="12.75" customHeight="1" x14ac:dyDescent="0.25">
      <c r="A149" s="341" t="s">
        <v>28</v>
      </c>
      <c r="B149" s="303"/>
      <c r="C149" s="303"/>
      <c r="D149" s="303"/>
      <c r="E149" s="303"/>
      <c r="F149" s="303"/>
      <c r="G149" s="303"/>
      <c r="H149" s="303"/>
      <c r="I149" s="303"/>
      <c r="J149" s="303"/>
      <c r="K149" s="303"/>
      <c r="L149" s="303"/>
    </row>
    <row r="150" spans="1:30" ht="12.75" customHeight="1" x14ac:dyDescent="0.25">
      <c r="A150" s="319" t="s">
        <v>29</v>
      </c>
      <c r="B150" s="303"/>
      <c r="C150" s="303"/>
      <c r="D150" s="303"/>
      <c r="E150" s="303"/>
      <c r="F150" s="303"/>
      <c r="G150" s="303"/>
      <c r="H150" s="303"/>
      <c r="I150" s="303"/>
      <c r="J150" s="303"/>
      <c r="K150" s="303"/>
      <c r="L150" s="303"/>
    </row>
    <row r="151" spans="1:30" ht="12.75" customHeight="1" x14ac:dyDescent="0.25">
      <c r="A151" s="304"/>
      <c r="B151" s="303"/>
      <c r="C151" s="303"/>
      <c r="D151" s="303"/>
      <c r="E151" s="1"/>
      <c r="F151" s="1"/>
      <c r="G151" s="1"/>
    </row>
    <row r="152" spans="1:30" ht="12.75" customHeight="1" x14ac:dyDescent="0.25">
      <c r="A152" s="318" t="s">
        <v>2504</v>
      </c>
      <c r="B152" s="303"/>
      <c r="C152" s="303"/>
      <c r="D152" s="303"/>
      <c r="E152" s="303"/>
      <c r="F152" s="303"/>
      <c r="G152" s="303"/>
      <c r="H152" s="303"/>
      <c r="I152" s="303"/>
      <c r="J152" s="303"/>
      <c r="K152" s="303"/>
      <c r="L152" s="303"/>
    </row>
    <row r="153" spans="1:30" ht="12.75" customHeight="1" thickBot="1" x14ac:dyDescent="0.3">
      <c r="A153" s="12"/>
      <c r="B153" s="12"/>
      <c r="C153" s="12"/>
      <c r="D153" s="12"/>
      <c r="E153" s="12"/>
      <c r="F153" s="12"/>
      <c r="G153" s="12"/>
      <c r="H153" s="12"/>
      <c r="I153" s="12"/>
      <c r="J153" s="12"/>
      <c r="K153" s="12"/>
      <c r="L153" s="13"/>
      <c r="M153" s="12"/>
      <c r="N153" s="12"/>
      <c r="O153" s="7"/>
      <c r="P153" s="7"/>
      <c r="Q153" s="7"/>
      <c r="R153" s="7"/>
    </row>
    <row r="154" spans="1:30" ht="12.75" customHeight="1" thickTop="1" x14ac:dyDescent="0.35">
      <c r="A154" s="436" t="s">
        <v>30</v>
      </c>
      <c r="B154" s="437" t="s">
        <v>31</v>
      </c>
      <c r="C154" s="438" t="s">
        <v>2505</v>
      </c>
      <c r="D154" s="439" t="s">
        <v>180</v>
      </c>
      <c r="E154" s="440"/>
      <c r="F154" s="441" t="s">
        <v>181</v>
      </c>
      <c r="G154" s="440"/>
      <c r="H154" s="442" t="s">
        <v>182</v>
      </c>
      <c r="I154" s="440"/>
      <c r="J154" s="442" t="s">
        <v>183</v>
      </c>
      <c r="K154" s="440"/>
      <c r="L154" s="441" t="s">
        <v>184</v>
      </c>
      <c r="M154" s="443"/>
      <c r="P154" s="136"/>
      <c r="Q154" s="136"/>
      <c r="R154" s="136"/>
      <c r="S154" s="136"/>
      <c r="T154" s="136"/>
      <c r="U154" s="136"/>
      <c r="V154" s="136"/>
      <c r="W154" s="136"/>
      <c r="X154" s="136"/>
      <c r="Y154" s="136"/>
      <c r="Z154" s="136"/>
      <c r="AA154" s="136"/>
      <c r="AB154" s="136"/>
      <c r="AC154" s="136"/>
      <c r="AD154" s="136"/>
    </row>
    <row r="155" spans="1:30" ht="30" x14ac:dyDescent="0.25">
      <c r="A155" s="444"/>
      <c r="B155" s="445"/>
      <c r="C155" s="445"/>
      <c r="D155" s="446" t="s">
        <v>32</v>
      </c>
      <c r="E155" s="447" t="s">
        <v>33</v>
      </c>
      <c r="F155" s="446" t="s">
        <v>32</v>
      </c>
      <c r="G155" s="447" t="s">
        <v>33</v>
      </c>
      <c r="H155" s="446" t="s">
        <v>32</v>
      </c>
      <c r="I155" s="446" t="s">
        <v>33</v>
      </c>
      <c r="J155" s="446" t="s">
        <v>32</v>
      </c>
      <c r="K155" s="446" t="s">
        <v>33</v>
      </c>
      <c r="L155" s="448" t="s">
        <v>32</v>
      </c>
      <c r="M155" s="449" t="s">
        <v>33</v>
      </c>
      <c r="P155" s="136"/>
      <c r="Q155" s="136"/>
      <c r="R155" s="136"/>
      <c r="S155" s="136"/>
      <c r="T155" s="136"/>
      <c r="U155" s="136"/>
      <c r="V155" s="136"/>
      <c r="W155" s="136"/>
      <c r="X155" s="136"/>
      <c r="Y155" s="136"/>
      <c r="Z155" s="136"/>
      <c r="AA155" s="136"/>
      <c r="AB155" s="136"/>
      <c r="AC155" s="136"/>
      <c r="AD155" s="136"/>
    </row>
    <row r="156" spans="1:30" ht="14" customHeight="1" x14ac:dyDescent="0.25">
      <c r="A156" s="412">
        <v>1</v>
      </c>
      <c r="B156" s="413" t="s">
        <v>34</v>
      </c>
      <c r="C156" s="414" t="s">
        <v>2506</v>
      </c>
      <c r="D156" s="414">
        <v>0</v>
      </c>
      <c r="E156" s="415">
        <v>412</v>
      </c>
      <c r="F156" s="416">
        <v>0</v>
      </c>
      <c r="G156" s="417">
        <v>363</v>
      </c>
      <c r="H156" s="418">
        <v>0</v>
      </c>
      <c r="I156" s="419">
        <v>140</v>
      </c>
      <c r="J156" s="418">
        <v>36</v>
      </c>
      <c r="K156" s="419">
        <v>282</v>
      </c>
      <c r="L156" s="420">
        <v>0</v>
      </c>
      <c r="M156" s="421">
        <v>481</v>
      </c>
      <c r="P156" s="136"/>
      <c r="Q156" s="136"/>
      <c r="R156" s="136"/>
      <c r="S156" s="136"/>
      <c r="T156" s="136"/>
      <c r="U156" s="136"/>
      <c r="V156" s="136"/>
      <c r="W156" s="136"/>
      <c r="X156" s="136"/>
      <c r="Y156" s="136"/>
      <c r="Z156" s="136"/>
      <c r="AA156" s="136"/>
      <c r="AB156" s="136"/>
      <c r="AC156" s="136"/>
      <c r="AD156" s="136"/>
    </row>
    <row r="157" spans="1:30" ht="14" customHeight="1" x14ac:dyDescent="0.25">
      <c r="A157" s="412">
        <v>2</v>
      </c>
      <c r="B157" s="413" t="s">
        <v>35</v>
      </c>
      <c r="C157" s="419" t="s">
        <v>2506</v>
      </c>
      <c r="D157" s="419"/>
      <c r="E157" s="415"/>
      <c r="F157" s="422"/>
      <c r="G157" s="417"/>
      <c r="H157" s="417"/>
      <c r="I157" s="419"/>
      <c r="J157" s="417"/>
      <c r="K157" s="419"/>
      <c r="L157" s="423"/>
      <c r="M157" s="421"/>
    </row>
    <row r="158" spans="1:30" ht="14" customHeight="1" x14ac:dyDescent="0.25">
      <c r="A158" s="412"/>
      <c r="B158" s="413" t="s">
        <v>36</v>
      </c>
      <c r="C158" s="419" t="s">
        <v>2506</v>
      </c>
      <c r="D158" s="419">
        <v>147</v>
      </c>
      <c r="E158" s="415">
        <v>961</v>
      </c>
      <c r="F158" s="422">
        <v>178</v>
      </c>
      <c r="G158" s="417">
        <v>977</v>
      </c>
      <c r="H158" s="417">
        <v>244</v>
      </c>
      <c r="I158" s="419">
        <v>1106</v>
      </c>
      <c r="J158" s="417">
        <v>0</v>
      </c>
      <c r="K158" s="419">
        <v>1440</v>
      </c>
      <c r="L158" s="423">
        <v>166</v>
      </c>
      <c r="M158" s="421">
        <v>1444</v>
      </c>
    </row>
    <row r="159" spans="1:30" ht="14" customHeight="1" x14ac:dyDescent="0.25">
      <c r="A159" s="412"/>
      <c r="B159" s="413" t="s">
        <v>37</v>
      </c>
      <c r="C159" s="419" t="s">
        <v>2506</v>
      </c>
      <c r="D159" s="419">
        <v>287</v>
      </c>
      <c r="E159" s="415">
        <v>1494</v>
      </c>
      <c r="F159" s="422">
        <v>152</v>
      </c>
      <c r="G159" s="417">
        <v>1520</v>
      </c>
      <c r="H159" s="417">
        <v>0</v>
      </c>
      <c r="I159" s="419">
        <v>100</v>
      </c>
      <c r="J159" s="417">
        <v>0</v>
      </c>
      <c r="K159" s="419">
        <v>1297</v>
      </c>
      <c r="L159" s="423">
        <v>5</v>
      </c>
      <c r="M159" s="421">
        <v>1803</v>
      </c>
    </row>
    <row r="160" spans="1:30" ht="14" customHeight="1" x14ac:dyDescent="0.25">
      <c r="A160" s="412">
        <v>3</v>
      </c>
      <c r="B160" s="413" t="s">
        <v>38</v>
      </c>
      <c r="C160" s="419" t="s">
        <v>2506</v>
      </c>
      <c r="D160" s="419">
        <v>42</v>
      </c>
      <c r="E160" s="415">
        <v>5123</v>
      </c>
      <c r="F160" s="422">
        <v>0</v>
      </c>
      <c r="G160" s="417">
        <v>6267</v>
      </c>
      <c r="H160" s="417">
        <v>276</v>
      </c>
      <c r="I160" s="419">
        <v>704</v>
      </c>
      <c r="J160" s="417">
        <v>90</v>
      </c>
      <c r="K160" s="419">
        <v>4222</v>
      </c>
      <c r="L160" s="423">
        <v>615</v>
      </c>
      <c r="M160" s="421">
        <v>7092</v>
      </c>
      <c r="Z160" s="5" t="e">
        <f>((#REF!-#REF!)/#REF!+(#REF!-#REF!)/#REF!)+(#REF!-#REF!)/#REF!+(#REF!-#REF!)/#REF!+4</f>
        <v>#REF!</v>
      </c>
    </row>
    <row r="161" spans="1:13" ht="14" customHeight="1" x14ac:dyDescent="0.25">
      <c r="A161" s="412">
        <v>4</v>
      </c>
      <c r="B161" s="413" t="s">
        <v>39</v>
      </c>
      <c r="C161" s="419" t="s">
        <v>2506</v>
      </c>
      <c r="D161" s="419">
        <v>8</v>
      </c>
      <c r="E161" s="415">
        <v>72</v>
      </c>
      <c r="F161" s="422">
        <v>0</v>
      </c>
      <c r="G161" s="417">
        <v>50</v>
      </c>
      <c r="H161" s="417">
        <v>2</v>
      </c>
      <c r="I161" s="419">
        <v>27</v>
      </c>
      <c r="J161" s="417">
        <v>17</v>
      </c>
      <c r="K161" s="419">
        <v>57</v>
      </c>
      <c r="L161" s="424">
        <v>34</v>
      </c>
      <c r="M161" s="421">
        <v>99</v>
      </c>
    </row>
    <row r="162" spans="1:13" ht="14" customHeight="1" x14ac:dyDescent="0.35">
      <c r="A162" s="425"/>
      <c r="B162" s="426" t="s">
        <v>40</v>
      </c>
      <c r="C162" s="414" t="s">
        <v>2506</v>
      </c>
      <c r="D162" s="427">
        <f t="shared" ref="D162:M162" si="16">SUM(D156:D161)</f>
        <v>484</v>
      </c>
      <c r="E162" s="427">
        <f t="shared" si="16"/>
        <v>8062</v>
      </c>
      <c r="F162" s="428">
        <f t="shared" si="16"/>
        <v>330</v>
      </c>
      <c r="G162" s="429">
        <f t="shared" si="16"/>
        <v>9177</v>
      </c>
      <c r="H162" s="429">
        <f t="shared" si="16"/>
        <v>522</v>
      </c>
      <c r="I162" s="427">
        <f t="shared" si="16"/>
        <v>2077</v>
      </c>
      <c r="J162" s="429">
        <f t="shared" si="16"/>
        <v>143</v>
      </c>
      <c r="K162" s="427">
        <f t="shared" si="16"/>
        <v>7298</v>
      </c>
      <c r="L162" s="428">
        <f t="shared" si="16"/>
        <v>820</v>
      </c>
      <c r="M162" s="430">
        <f t="shared" si="16"/>
        <v>10919</v>
      </c>
    </row>
    <row r="163" spans="1:13" ht="14" customHeight="1" thickBot="1" x14ac:dyDescent="0.4">
      <c r="A163" s="431"/>
      <c r="B163" s="432" t="s">
        <v>41</v>
      </c>
      <c r="C163" s="450" t="s">
        <v>2506</v>
      </c>
      <c r="D163" s="433">
        <f>SUM(D162:E162)</f>
        <v>8546</v>
      </c>
      <c r="E163" s="434"/>
      <c r="F163" s="433">
        <f>SUM(F162:G162)</f>
        <v>9507</v>
      </c>
      <c r="G163" s="434"/>
      <c r="H163" s="433">
        <f>SUM(H162:I162)</f>
        <v>2599</v>
      </c>
      <c r="I163" s="434"/>
      <c r="J163" s="433">
        <f>SUM(J162:K162)</f>
        <v>7441</v>
      </c>
      <c r="K163" s="434"/>
      <c r="L163" s="433">
        <f>SUM(L162:M162)</f>
        <v>11739</v>
      </c>
      <c r="M163" s="435"/>
    </row>
    <row r="164" spans="1:13" ht="12.75" customHeight="1" thickTop="1" x14ac:dyDescent="0.25">
      <c r="A164" s="308" t="s">
        <v>185</v>
      </c>
      <c r="B164" s="303"/>
      <c r="C164" s="303"/>
      <c r="D164" s="303"/>
      <c r="E164" s="303"/>
      <c r="F164" s="303"/>
      <c r="G164" s="303"/>
      <c r="H164" s="303"/>
      <c r="I164" s="303"/>
    </row>
    <row r="165" spans="1:13" ht="12.75" customHeight="1" x14ac:dyDescent="0.25">
      <c r="A165" s="308" t="s">
        <v>186</v>
      </c>
      <c r="B165" s="303"/>
      <c r="C165" s="303"/>
      <c r="D165" s="303"/>
      <c r="E165" s="303"/>
      <c r="F165" s="303"/>
      <c r="G165" s="303"/>
      <c r="H165" s="303"/>
      <c r="I165" s="303"/>
    </row>
    <row r="166" spans="1:13" ht="12.75" customHeight="1" x14ac:dyDescent="0.25"/>
    <row r="167" spans="1:13" ht="12.75" customHeight="1" x14ac:dyDescent="0.25"/>
    <row r="168" spans="1:13" ht="12.75" customHeight="1" x14ac:dyDescent="0.25"/>
    <row r="169" spans="1:13" ht="12.75" customHeight="1" x14ac:dyDescent="0.25"/>
    <row r="170" spans="1:13" ht="12.75" customHeight="1" x14ac:dyDescent="0.25"/>
    <row r="171" spans="1:13" ht="12.75" customHeight="1" x14ac:dyDescent="0.25"/>
    <row r="172" spans="1:13" ht="12.75" customHeight="1" x14ac:dyDescent="0.25"/>
    <row r="173" spans="1:13" ht="12.75" customHeight="1" x14ac:dyDescent="0.25">
      <c r="B173" s="5"/>
      <c r="C173" s="5"/>
      <c r="D173" s="5"/>
    </row>
    <row r="174" spans="1:13" ht="12.75" customHeight="1" x14ac:dyDescent="0.25">
      <c r="B174" s="5"/>
      <c r="C174" s="5"/>
      <c r="D174" s="5"/>
    </row>
    <row r="175" spans="1:13" ht="12.75" customHeight="1" x14ac:dyDescent="0.25">
      <c r="B175" s="5"/>
      <c r="C175" s="5"/>
      <c r="D175" s="5"/>
    </row>
    <row r="176" spans="1:13" ht="12.75" customHeight="1" x14ac:dyDescent="0.25">
      <c r="B176" s="5"/>
      <c r="C176" s="5"/>
      <c r="D176" s="5"/>
    </row>
    <row r="177" spans="2:4" ht="12.75" customHeight="1" x14ac:dyDescent="0.25">
      <c r="B177" s="5"/>
      <c r="C177" s="5"/>
      <c r="D177" s="5"/>
    </row>
    <row r="178" spans="2:4" ht="12.75" customHeight="1" x14ac:dyDescent="0.25">
      <c r="B178" s="5"/>
      <c r="C178" s="5"/>
      <c r="D178" s="5"/>
    </row>
    <row r="179" spans="2:4" ht="12.75" customHeight="1" x14ac:dyDescent="0.25">
      <c r="B179" s="5"/>
      <c r="C179" s="5"/>
      <c r="D179" s="5"/>
    </row>
    <row r="180" spans="2:4" ht="12.75" customHeight="1" x14ac:dyDescent="0.25">
      <c r="B180" s="5"/>
      <c r="C180" s="5"/>
      <c r="D180" s="5"/>
    </row>
    <row r="181" spans="2:4" ht="12.75" customHeight="1" x14ac:dyDescent="0.25">
      <c r="B181" s="5"/>
      <c r="C181" s="5"/>
      <c r="D181" s="5"/>
    </row>
    <row r="182" spans="2:4" ht="12.75" customHeight="1" x14ac:dyDescent="0.25">
      <c r="B182" s="5"/>
      <c r="C182" s="5"/>
      <c r="D182" s="5"/>
    </row>
    <row r="183" spans="2:4" ht="12.75" customHeight="1" x14ac:dyDescent="0.25">
      <c r="B183" s="5"/>
      <c r="C183" s="5"/>
      <c r="D183" s="5"/>
    </row>
    <row r="184" spans="2:4" ht="12.75" customHeight="1" x14ac:dyDescent="0.25">
      <c r="B184" s="5"/>
      <c r="C184" s="5"/>
      <c r="D184" s="5"/>
    </row>
    <row r="185" spans="2:4" ht="12.75" customHeight="1" x14ac:dyDescent="0.25">
      <c r="B185" s="5"/>
      <c r="C185" s="5"/>
      <c r="D185" s="5"/>
    </row>
    <row r="186" spans="2:4" ht="12.75" customHeight="1" x14ac:dyDescent="0.25">
      <c r="B186" s="5"/>
      <c r="C186" s="5"/>
      <c r="D186" s="5"/>
    </row>
    <row r="187" spans="2:4" ht="12.75" customHeight="1" x14ac:dyDescent="0.25">
      <c r="B187" s="5"/>
      <c r="C187" s="5"/>
      <c r="D187" s="5"/>
    </row>
    <row r="188" spans="2:4" ht="12.75" customHeight="1" x14ac:dyDescent="0.25">
      <c r="B188" s="5"/>
      <c r="C188" s="5"/>
      <c r="D188" s="5"/>
    </row>
    <row r="189" spans="2:4" ht="12.75" customHeight="1" x14ac:dyDescent="0.25">
      <c r="B189" s="5"/>
      <c r="C189" s="5"/>
      <c r="D189" s="5"/>
    </row>
    <row r="190" spans="2:4" ht="12.75" customHeight="1" x14ac:dyDescent="0.25">
      <c r="B190" s="5"/>
      <c r="C190" s="5"/>
      <c r="D190" s="5"/>
    </row>
    <row r="191" spans="2:4" ht="12.75" customHeight="1" x14ac:dyDescent="0.25">
      <c r="B191" s="5"/>
      <c r="C191" s="5"/>
      <c r="D191" s="5"/>
    </row>
    <row r="192" spans="2:4" ht="12.75" customHeight="1" x14ac:dyDescent="0.25">
      <c r="B192" s="5"/>
      <c r="C192" s="5"/>
      <c r="D192" s="5"/>
    </row>
    <row r="193" spans="2:4" ht="12.75" customHeight="1" x14ac:dyDescent="0.25">
      <c r="B193" s="5"/>
      <c r="C193" s="5"/>
      <c r="D193" s="5"/>
    </row>
    <row r="194" spans="2:4" ht="12.75" customHeight="1" x14ac:dyDescent="0.25">
      <c r="B194" s="5"/>
      <c r="C194" s="5"/>
      <c r="D194" s="5"/>
    </row>
    <row r="195" spans="2:4" ht="12.75" customHeight="1" x14ac:dyDescent="0.25">
      <c r="B195" s="5"/>
      <c r="C195" s="5"/>
      <c r="D195" s="5"/>
    </row>
    <row r="196" spans="2:4" ht="12.75" customHeight="1" x14ac:dyDescent="0.25">
      <c r="B196" s="5"/>
      <c r="C196" s="5"/>
      <c r="D196" s="5"/>
    </row>
    <row r="197" spans="2:4" ht="12.75" customHeight="1" x14ac:dyDescent="0.25">
      <c r="B197" s="5"/>
      <c r="C197" s="5"/>
      <c r="D197" s="5"/>
    </row>
    <row r="198" spans="2:4" ht="12.75" customHeight="1" x14ac:dyDescent="0.25">
      <c r="B198" s="5"/>
      <c r="C198" s="5"/>
      <c r="D198" s="5"/>
    </row>
    <row r="199" spans="2:4" ht="12.75" customHeight="1" x14ac:dyDescent="0.25">
      <c r="B199" s="5"/>
      <c r="C199" s="5"/>
      <c r="D199" s="5"/>
    </row>
    <row r="200" spans="2:4" ht="12.75" customHeight="1" x14ac:dyDescent="0.25">
      <c r="B200" s="5"/>
      <c r="C200" s="5"/>
      <c r="D200" s="5"/>
    </row>
    <row r="201" spans="2:4" ht="12.75" customHeight="1" x14ac:dyDescent="0.25">
      <c r="B201" s="5"/>
      <c r="C201" s="5"/>
      <c r="D201" s="5"/>
    </row>
    <row r="202" spans="2:4" ht="12.75" customHeight="1" x14ac:dyDescent="0.25">
      <c r="B202" s="5"/>
      <c r="C202" s="5"/>
      <c r="D202" s="5"/>
    </row>
    <row r="203" spans="2:4" ht="12.75" customHeight="1" x14ac:dyDescent="0.25">
      <c r="B203" s="5"/>
      <c r="C203" s="5"/>
      <c r="D203" s="5"/>
    </row>
    <row r="204" spans="2:4" ht="12.75" customHeight="1" x14ac:dyDescent="0.25">
      <c r="B204" s="5"/>
      <c r="C204" s="5"/>
      <c r="D204" s="5"/>
    </row>
    <row r="205" spans="2:4" ht="12.75" customHeight="1" x14ac:dyDescent="0.25">
      <c r="B205" s="5"/>
      <c r="C205" s="5"/>
      <c r="D205" s="5"/>
    </row>
    <row r="206" spans="2:4" ht="12.75" customHeight="1" x14ac:dyDescent="0.25">
      <c r="B206" s="5"/>
      <c r="C206" s="5"/>
      <c r="D206" s="5"/>
    </row>
    <row r="207" spans="2:4" ht="12.75" customHeight="1" x14ac:dyDescent="0.25">
      <c r="B207" s="5"/>
      <c r="C207" s="5"/>
      <c r="D207" s="5"/>
    </row>
    <row r="208" spans="2:4" ht="12.75" customHeight="1" x14ac:dyDescent="0.25">
      <c r="B208" s="5"/>
      <c r="C208" s="5"/>
      <c r="D208" s="5"/>
    </row>
    <row r="209" spans="2:4" ht="12.75" customHeight="1" x14ac:dyDescent="0.25">
      <c r="B209" s="5"/>
      <c r="C209" s="5"/>
      <c r="D209" s="5"/>
    </row>
    <row r="210" spans="2:4" ht="12.75" customHeight="1" x14ac:dyDescent="0.25">
      <c r="B210" s="5"/>
      <c r="C210" s="5"/>
      <c r="D210" s="5"/>
    </row>
    <row r="211" spans="2:4" ht="12.75" customHeight="1" x14ac:dyDescent="0.25">
      <c r="B211" s="5"/>
      <c r="C211" s="5"/>
      <c r="D211" s="5"/>
    </row>
    <row r="212" spans="2:4" ht="12.75" customHeight="1" x14ac:dyDescent="0.25">
      <c r="B212" s="5"/>
      <c r="C212" s="5"/>
      <c r="D212" s="5"/>
    </row>
    <row r="213" spans="2:4" ht="12.75" customHeight="1" x14ac:dyDescent="0.25">
      <c r="B213" s="5"/>
      <c r="C213" s="5"/>
      <c r="D213" s="5"/>
    </row>
    <row r="214" spans="2:4" ht="12.75" customHeight="1" x14ac:dyDescent="0.25">
      <c r="B214" s="5"/>
      <c r="C214" s="5"/>
      <c r="D214" s="5"/>
    </row>
    <row r="215" spans="2:4" ht="12.75" customHeight="1" x14ac:dyDescent="0.25">
      <c r="B215" s="5"/>
      <c r="C215" s="5"/>
      <c r="D215" s="5"/>
    </row>
    <row r="216" spans="2:4" ht="12.75" customHeight="1" x14ac:dyDescent="0.25">
      <c r="B216" s="5"/>
      <c r="C216" s="5"/>
      <c r="D216" s="5"/>
    </row>
    <row r="217" spans="2:4" ht="12.75" customHeight="1" x14ac:dyDescent="0.25">
      <c r="B217" s="5"/>
      <c r="C217" s="5"/>
      <c r="D217" s="5"/>
    </row>
    <row r="218" spans="2:4" ht="12.75" customHeight="1" x14ac:dyDescent="0.25">
      <c r="B218" s="5"/>
      <c r="C218" s="5"/>
      <c r="D218" s="5"/>
    </row>
    <row r="219" spans="2:4" ht="12.75" customHeight="1" x14ac:dyDescent="0.25">
      <c r="B219" s="5"/>
      <c r="C219" s="5"/>
      <c r="D219" s="5"/>
    </row>
    <row r="220" spans="2:4" ht="12.75" customHeight="1" x14ac:dyDescent="0.25">
      <c r="B220" s="5"/>
      <c r="C220" s="5"/>
      <c r="D220" s="5"/>
    </row>
    <row r="221" spans="2:4" ht="12.75" customHeight="1" x14ac:dyDescent="0.25">
      <c r="B221" s="5"/>
      <c r="C221" s="5"/>
      <c r="D221" s="5"/>
    </row>
    <row r="222" spans="2:4" ht="12.75" customHeight="1" x14ac:dyDescent="0.25">
      <c r="B222" s="5"/>
      <c r="C222" s="5"/>
      <c r="D222" s="5"/>
    </row>
    <row r="223" spans="2:4" ht="12.75" customHeight="1" x14ac:dyDescent="0.25">
      <c r="B223" s="5"/>
      <c r="C223" s="5"/>
      <c r="D223" s="5"/>
    </row>
    <row r="224" spans="2:4" ht="12.75" customHeight="1" x14ac:dyDescent="0.25">
      <c r="B224" s="5"/>
      <c r="C224" s="5"/>
      <c r="D224" s="5"/>
    </row>
    <row r="225" spans="2:4" ht="12.75" customHeight="1" x14ac:dyDescent="0.25">
      <c r="B225" s="5"/>
      <c r="C225" s="5"/>
      <c r="D225" s="5"/>
    </row>
    <row r="226" spans="2:4" ht="12.75" customHeight="1" x14ac:dyDescent="0.25">
      <c r="B226" s="5"/>
      <c r="C226" s="5"/>
      <c r="D226" s="5"/>
    </row>
    <row r="227" spans="2:4" ht="12.75" customHeight="1" x14ac:dyDescent="0.25">
      <c r="B227" s="5"/>
      <c r="C227" s="5"/>
      <c r="D227" s="5"/>
    </row>
    <row r="228" spans="2:4" ht="12.75" customHeight="1" x14ac:dyDescent="0.25">
      <c r="B228" s="5"/>
      <c r="C228" s="5"/>
      <c r="D228" s="5"/>
    </row>
    <row r="229" spans="2:4" ht="12.75" customHeight="1" x14ac:dyDescent="0.25">
      <c r="B229" s="5"/>
      <c r="C229" s="5"/>
      <c r="D229" s="5"/>
    </row>
    <row r="230" spans="2:4" ht="12.75" customHeight="1" x14ac:dyDescent="0.25">
      <c r="B230" s="5"/>
      <c r="C230" s="5"/>
      <c r="D230" s="5"/>
    </row>
    <row r="231" spans="2:4" ht="12.75" customHeight="1" x14ac:dyDescent="0.25">
      <c r="B231" s="5"/>
      <c r="C231" s="5"/>
      <c r="D231" s="5"/>
    </row>
    <row r="232" spans="2:4" ht="12.75" customHeight="1" x14ac:dyDescent="0.25">
      <c r="B232" s="5"/>
      <c r="C232" s="5"/>
      <c r="D232" s="5"/>
    </row>
    <row r="233" spans="2:4" ht="12.75" customHeight="1" x14ac:dyDescent="0.25">
      <c r="B233" s="5"/>
      <c r="C233" s="5"/>
      <c r="D233" s="5"/>
    </row>
    <row r="234" spans="2:4" ht="12.75" customHeight="1" x14ac:dyDescent="0.25">
      <c r="B234" s="5"/>
      <c r="C234" s="5"/>
      <c r="D234" s="5"/>
    </row>
    <row r="235" spans="2:4" ht="12.75" customHeight="1" x14ac:dyDescent="0.25">
      <c r="B235" s="5"/>
      <c r="C235" s="5"/>
      <c r="D235" s="5"/>
    </row>
    <row r="236" spans="2:4" ht="12.75" customHeight="1" x14ac:dyDescent="0.25">
      <c r="B236" s="5"/>
      <c r="C236" s="5"/>
      <c r="D236" s="5"/>
    </row>
    <row r="237" spans="2:4" ht="12.75" customHeight="1" x14ac:dyDescent="0.25">
      <c r="B237" s="5"/>
      <c r="C237" s="5"/>
      <c r="D237" s="5"/>
    </row>
    <row r="238" spans="2:4" ht="12.75" customHeight="1" x14ac:dyDescent="0.25">
      <c r="B238" s="5"/>
      <c r="C238" s="5"/>
      <c r="D238" s="5"/>
    </row>
    <row r="239" spans="2:4" ht="12.75" customHeight="1" x14ac:dyDescent="0.25">
      <c r="B239" s="5"/>
      <c r="C239" s="5"/>
      <c r="D239" s="5"/>
    </row>
    <row r="240" spans="2:4" ht="12.75" customHeight="1" x14ac:dyDescent="0.25">
      <c r="B240" s="5"/>
      <c r="C240" s="5"/>
      <c r="D240" s="5"/>
    </row>
    <row r="241" spans="2:4" ht="12.75" customHeight="1" x14ac:dyDescent="0.25">
      <c r="B241" s="5"/>
      <c r="C241" s="5"/>
      <c r="D241" s="5"/>
    </row>
    <row r="242" spans="2:4" ht="12.75" customHeight="1" x14ac:dyDescent="0.25">
      <c r="B242" s="5"/>
      <c r="C242" s="5"/>
      <c r="D242" s="5"/>
    </row>
    <row r="243" spans="2:4" ht="12.75" customHeight="1" x14ac:dyDescent="0.25">
      <c r="B243" s="5"/>
      <c r="C243" s="5"/>
      <c r="D243" s="5"/>
    </row>
    <row r="244" spans="2:4" ht="12.75" customHeight="1" x14ac:dyDescent="0.25">
      <c r="B244" s="5"/>
      <c r="C244" s="5"/>
      <c r="D244" s="5"/>
    </row>
    <row r="245" spans="2:4" ht="12.75" customHeight="1" x14ac:dyDescent="0.25">
      <c r="B245" s="5"/>
      <c r="C245" s="5"/>
      <c r="D245" s="5"/>
    </row>
    <row r="246" spans="2:4" ht="12.75" customHeight="1" x14ac:dyDescent="0.25">
      <c r="B246" s="5"/>
      <c r="C246" s="5"/>
      <c r="D246" s="5"/>
    </row>
    <row r="247" spans="2:4" ht="12.75" customHeight="1" x14ac:dyDescent="0.25">
      <c r="B247" s="5"/>
      <c r="C247" s="5"/>
      <c r="D247" s="5"/>
    </row>
    <row r="248" spans="2:4" ht="12.75" customHeight="1" x14ac:dyDescent="0.25">
      <c r="B248" s="5"/>
      <c r="C248" s="5"/>
      <c r="D248" s="5"/>
    </row>
    <row r="249" spans="2:4" ht="12.75" customHeight="1" x14ac:dyDescent="0.25">
      <c r="B249" s="5"/>
      <c r="C249" s="5"/>
      <c r="D249" s="5"/>
    </row>
    <row r="250" spans="2:4" ht="12.75" customHeight="1" x14ac:dyDescent="0.25">
      <c r="B250" s="5"/>
      <c r="C250" s="5"/>
      <c r="D250" s="5"/>
    </row>
    <row r="251" spans="2:4" ht="12.75" customHeight="1" x14ac:dyDescent="0.25">
      <c r="B251" s="5"/>
      <c r="C251" s="5"/>
      <c r="D251" s="5"/>
    </row>
    <row r="252" spans="2:4" ht="12.75" customHeight="1" x14ac:dyDescent="0.25">
      <c r="B252" s="5"/>
      <c r="C252" s="5"/>
      <c r="D252" s="5"/>
    </row>
    <row r="253" spans="2:4" ht="12.75" customHeight="1" x14ac:dyDescent="0.25">
      <c r="B253" s="5"/>
      <c r="C253" s="5"/>
      <c r="D253" s="5"/>
    </row>
    <row r="254" spans="2:4" ht="12.75" customHeight="1" x14ac:dyDescent="0.25">
      <c r="B254" s="5"/>
      <c r="C254" s="5"/>
      <c r="D254" s="5"/>
    </row>
    <row r="255" spans="2:4" ht="12.75" customHeight="1" x14ac:dyDescent="0.25">
      <c r="B255" s="5"/>
      <c r="C255" s="5"/>
      <c r="D255" s="5"/>
    </row>
    <row r="256" spans="2:4" ht="12.75" customHeight="1" x14ac:dyDescent="0.25">
      <c r="B256" s="5"/>
      <c r="C256" s="5"/>
      <c r="D256" s="5"/>
    </row>
    <row r="257" spans="2:4" ht="12.75" customHeight="1" x14ac:dyDescent="0.25">
      <c r="B257" s="5"/>
      <c r="C257" s="5"/>
      <c r="D257" s="5"/>
    </row>
    <row r="258" spans="2:4" ht="12.75" customHeight="1" x14ac:dyDescent="0.25">
      <c r="B258" s="5"/>
      <c r="C258" s="5"/>
      <c r="D258" s="5"/>
    </row>
    <row r="259" spans="2:4" ht="12.75" customHeight="1" x14ac:dyDescent="0.25">
      <c r="B259" s="5"/>
      <c r="C259" s="5"/>
      <c r="D259" s="5"/>
    </row>
    <row r="260" spans="2:4" ht="12.75" customHeight="1" x14ac:dyDescent="0.25">
      <c r="B260" s="5"/>
      <c r="C260" s="5"/>
      <c r="D260" s="5"/>
    </row>
    <row r="261" spans="2:4" ht="12.75" customHeight="1" x14ac:dyDescent="0.25">
      <c r="B261" s="5"/>
      <c r="C261" s="5"/>
      <c r="D261" s="5"/>
    </row>
    <row r="262" spans="2:4" ht="12.75" customHeight="1" x14ac:dyDescent="0.25">
      <c r="B262" s="5"/>
      <c r="C262" s="5"/>
      <c r="D262" s="5"/>
    </row>
    <row r="263" spans="2:4" ht="12.75" customHeight="1" x14ac:dyDescent="0.25">
      <c r="B263" s="5"/>
      <c r="C263" s="5"/>
      <c r="D263" s="5"/>
    </row>
    <row r="264" spans="2:4" ht="12.75" customHeight="1" x14ac:dyDescent="0.25">
      <c r="B264" s="5"/>
      <c r="C264" s="5"/>
      <c r="D264" s="5"/>
    </row>
    <row r="265" spans="2:4" ht="12.75" customHeight="1" x14ac:dyDescent="0.25">
      <c r="B265" s="5"/>
      <c r="C265" s="5"/>
      <c r="D265" s="5"/>
    </row>
    <row r="266" spans="2:4" ht="12.75" customHeight="1" x14ac:dyDescent="0.25">
      <c r="B266" s="5"/>
      <c r="C266" s="5"/>
      <c r="D266" s="5"/>
    </row>
    <row r="267" spans="2:4" ht="12.75" customHeight="1" x14ac:dyDescent="0.25">
      <c r="B267" s="5"/>
      <c r="C267" s="5"/>
      <c r="D267" s="5"/>
    </row>
    <row r="268" spans="2:4" ht="12.75" customHeight="1" x14ac:dyDescent="0.25">
      <c r="B268" s="5"/>
      <c r="C268" s="5"/>
      <c r="D268" s="5"/>
    </row>
    <row r="269" spans="2:4" ht="12.75" customHeight="1" x14ac:dyDescent="0.25">
      <c r="B269" s="5"/>
      <c r="C269" s="5"/>
      <c r="D269" s="5"/>
    </row>
    <row r="270" spans="2:4" ht="12.75" customHeight="1" x14ac:dyDescent="0.25">
      <c r="B270" s="5"/>
      <c r="C270" s="5"/>
      <c r="D270" s="5"/>
    </row>
    <row r="271" spans="2:4" ht="12.75" customHeight="1" x14ac:dyDescent="0.25">
      <c r="B271" s="5"/>
      <c r="C271" s="5"/>
      <c r="D271" s="5"/>
    </row>
    <row r="272" spans="2:4" ht="12.75" customHeight="1" x14ac:dyDescent="0.25">
      <c r="B272" s="5"/>
      <c r="C272" s="5"/>
      <c r="D272" s="5"/>
    </row>
    <row r="273" spans="2:4" ht="12.75" customHeight="1" x14ac:dyDescent="0.25">
      <c r="B273" s="5"/>
      <c r="C273" s="5"/>
      <c r="D273" s="5"/>
    </row>
    <row r="274" spans="2:4" ht="12.75" customHeight="1" x14ac:dyDescent="0.25">
      <c r="B274" s="5"/>
      <c r="C274" s="5"/>
      <c r="D274" s="5"/>
    </row>
    <row r="275" spans="2:4" ht="12.75" customHeight="1" x14ac:dyDescent="0.25">
      <c r="B275" s="5"/>
      <c r="C275" s="5"/>
      <c r="D275" s="5"/>
    </row>
    <row r="276" spans="2:4" ht="12.75" customHeight="1" x14ac:dyDescent="0.25">
      <c r="B276" s="5"/>
      <c r="C276" s="5"/>
      <c r="D276" s="5"/>
    </row>
    <row r="277" spans="2:4" ht="12.75" customHeight="1" x14ac:dyDescent="0.25">
      <c r="B277" s="5"/>
      <c r="C277" s="5"/>
      <c r="D277" s="5"/>
    </row>
    <row r="278" spans="2:4" ht="12.75" customHeight="1" x14ac:dyDescent="0.25">
      <c r="B278" s="5"/>
      <c r="C278" s="5"/>
      <c r="D278" s="5"/>
    </row>
    <row r="279" spans="2:4" ht="12.75" customHeight="1" x14ac:dyDescent="0.25">
      <c r="B279" s="5"/>
      <c r="C279" s="5"/>
      <c r="D279" s="5"/>
    </row>
    <row r="280" spans="2:4" ht="12.75" customHeight="1" x14ac:dyDescent="0.25">
      <c r="B280" s="5"/>
      <c r="C280" s="5"/>
      <c r="D280" s="5"/>
    </row>
    <row r="281" spans="2:4" ht="12.75" customHeight="1" x14ac:dyDescent="0.25">
      <c r="B281" s="5"/>
      <c r="C281" s="5"/>
      <c r="D281" s="5"/>
    </row>
    <row r="282" spans="2:4" ht="12.75" customHeight="1" x14ac:dyDescent="0.25">
      <c r="B282" s="5"/>
      <c r="C282" s="5"/>
      <c r="D282" s="5"/>
    </row>
    <row r="283" spans="2:4" ht="12.75" customHeight="1" x14ac:dyDescent="0.25">
      <c r="B283" s="5"/>
      <c r="C283" s="5"/>
      <c r="D283" s="5"/>
    </row>
    <row r="284" spans="2:4" ht="12.75" customHeight="1" x14ac:dyDescent="0.25">
      <c r="B284" s="5"/>
      <c r="C284" s="5"/>
      <c r="D284" s="5"/>
    </row>
    <row r="285" spans="2:4" ht="12.75" customHeight="1" x14ac:dyDescent="0.25">
      <c r="B285" s="5"/>
      <c r="C285" s="5"/>
      <c r="D285" s="5"/>
    </row>
    <row r="286" spans="2:4" ht="12.75" customHeight="1" x14ac:dyDescent="0.25">
      <c r="B286" s="5"/>
      <c r="C286" s="5"/>
      <c r="D286" s="5"/>
    </row>
    <row r="287" spans="2:4" ht="12.75" customHeight="1" x14ac:dyDescent="0.25">
      <c r="B287" s="5"/>
      <c r="C287" s="5"/>
      <c r="D287" s="5"/>
    </row>
    <row r="288" spans="2:4" ht="12.75" customHeight="1" x14ac:dyDescent="0.25">
      <c r="B288" s="5"/>
      <c r="C288" s="5"/>
      <c r="D288" s="5"/>
    </row>
    <row r="289" spans="2:4" ht="12.75" customHeight="1" x14ac:dyDescent="0.25">
      <c r="B289" s="5"/>
      <c r="C289" s="5"/>
      <c r="D289" s="5"/>
    </row>
    <row r="290" spans="2:4" ht="12.75" customHeight="1" x14ac:dyDescent="0.25">
      <c r="B290" s="5"/>
      <c r="C290" s="5"/>
      <c r="D290" s="5"/>
    </row>
    <row r="291" spans="2:4" ht="12.75" customHeight="1" x14ac:dyDescent="0.25">
      <c r="B291" s="5"/>
      <c r="C291" s="5"/>
      <c r="D291" s="5"/>
    </row>
    <row r="292" spans="2:4" ht="12.75" customHeight="1" x14ac:dyDescent="0.25">
      <c r="B292" s="5"/>
      <c r="C292" s="5"/>
      <c r="D292" s="5"/>
    </row>
    <row r="293" spans="2:4" ht="12.75" customHeight="1" x14ac:dyDescent="0.25">
      <c r="B293" s="5"/>
      <c r="C293" s="5"/>
      <c r="D293" s="5"/>
    </row>
    <row r="294" spans="2:4" ht="12.75" customHeight="1" x14ac:dyDescent="0.25">
      <c r="B294" s="5"/>
      <c r="C294" s="5"/>
      <c r="D294" s="5"/>
    </row>
    <row r="295" spans="2:4" ht="12.75" customHeight="1" x14ac:dyDescent="0.25">
      <c r="B295" s="5"/>
      <c r="C295" s="5"/>
      <c r="D295" s="5"/>
    </row>
    <row r="296" spans="2:4" ht="12.75" customHeight="1" x14ac:dyDescent="0.25">
      <c r="B296" s="5"/>
      <c r="C296" s="5"/>
      <c r="D296" s="5"/>
    </row>
    <row r="297" spans="2:4" ht="12.75" customHeight="1" x14ac:dyDescent="0.25">
      <c r="B297" s="5"/>
      <c r="C297" s="5"/>
      <c r="D297" s="5"/>
    </row>
    <row r="298" spans="2:4" ht="12.75" customHeight="1" x14ac:dyDescent="0.25">
      <c r="B298" s="5"/>
      <c r="C298" s="5"/>
      <c r="D298" s="5"/>
    </row>
    <row r="299" spans="2:4" ht="12.75" customHeight="1" x14ac:dyDescent="0.25">
      <c r="B299" s="5"/>
      <c r="C299" s="5"/>
      <c r="D299" s="5"/>
    </row>
    <row r="300" spans="2:4" ht="12.75" customHeight="1" x14ac:dyDescent="0.25">
      <c r="B300" s="5"/>
      <c r="C300" s="5"/>
      <c r="D300" s="5"/>
    </row>
    <row r="301" spans="2:4" ht="12.75" customHeight="1" x14ac:dyDescent="0.25">
      <c r="B301" s="5"/>
      <c r="C301" s="5"/>
      <c r="D301" s="5"/>
    </row>
    <row r="302" spans="2:4" ht="12.75" customHeight="1" x14ac:dyDescent="0.25">
      <c r="B302" s="5"/>
      <c r="C302" s="5"/>
      <c r="D302" s="5"/>
    </row>
    <row r="303" spans="2:4" ht="12.75" customHeight="1" x14ac:dyDescent="0.25">
      <c r="B303" s="5"/>
      <c r="C303" s="5"/>
      <c r="D303" s="5"/>
    </row>
    <row r="304" spans="2:4" ht="12.75" customHeight="1" x14ac:dyDescent="0.25">
      <c r="B304" s="5"/>
      <c r="C304" s="5"/>
      <c r="D304" s="5"/>
    </row>
    <row r="305" spans="2:4" ht="12.75" customHeight="1" x14ac:dyDescent="0.25">
      <c r="B305" s="5"/>
      <c r="C305" s="5"/>
      <c r="D305" s="5"/>
    </row>
    <row r="306" spans="2:4" ht="12.75" customHeight="1" x14ac:dyDescent="0.25">
      <c r="B306" s="5"/>
      <c r="C306" s="5"/>
      <c r="D306" s="5"/>
    </row>
    <row r="307" spans="2:4" ht="12.75" customHeight="1" x14ac:dyDescent="0.25">
      <c r="B307" s="5"/>
      <c r="C307" s="5"/>
      <c r="D307" s="5"/>
    </row>
    <row r="308" spans="2:4" ht="12.75" customHeight="1" x14ac:dyDescent="0.25">
      <c r="B308" s="5"/>
      <c r="C308" s="5"/>
      <c r="D308" s="5"/>
    </row>
    <row r="309" spans="2:4" ht="12.75" customHeight="1" x14ac:dyDescent="0.25">
      <c r="B309" s="5"/>
      <c r="C309" s="5"/>
      <c r="D309" s="5"/>
    </row>
    <row r="310" spans="2:4" ht="12.75" customHeight="1" x14ac:dyDescent="0.25">
      <c r="B310" s="5"/>
      <c r="C310" s="5"/>
      <c r="D310" s="5"/>
    </row>
    <row r="311" spans="2:4" ht="12.75" customHeight="1" x14ac:dyDescent="0.25">
      <c r="B311" s="5"/>
      <c r="C311" s="5"/>
      <c r="D311" s="5"/>
    </row>
    <row r="312" spans="2:4" ht="12.75" customHeight="1" x14ac:dyDescent="0.25">
      <c r="B312" s="5"/>
      <c r="C312" s="5"/>
      <c r="D312" s="5"/>
    </row>
    <row r="313" spans="2:4" ht="12.75" customHeight="1" x14ac:dyDescent="0.25">
      <c r="B313" s="5"/>
      <c r="C313" s="5"/>
      <c r="D313" s="5"/>
    </row>
    <row r="314" spans="2:4" ht="12.75" customHeight="1" x14ac:dyDescent="0.25">
      <c r="B314" s="5"/>
      <c r="C314" s="5"/>
      <c r="D314" s="5"/>
    </row>
    <row r="315" spans="2:4" ht="12.75" customHeight="1" x14ac:dyDescent="0.25">
      <c r="B315" s="5"/>
      <c r="C315" s="5"/>
      <c r="D315" s="5"/>
    </row>
    <row r="316" spans="2:4" ht="12.75" customHeight="1" x14ac:dyDescent="0.25">
      <c r="B316" s="5"/>
      <c r="C316" s="5"/>
      <c r="D316" s="5"/>
    </row>
    <row r="317" spans="2:4" ht="12.75" customHeight="1" x14ac:dyDescent="0.25">
      <c r="B317" s="5"/>
      <c r="C317" s="5"/>
      <c r="D317" s="5"/>
    </row>
    <row r="318" spans="2:4" ht="12.75" customHeight="1" x14ac:dyDescent="0.25">
      <c r="B318" s="5"/>
      <c r="C318" s="5"/>
      <c r="D318" s="5"/>
    </row>
    <row r="319" spans="2:4" ht="12.75" customHeight="1" x14ac:dyDescent="0.25">
      <c r="B319" s="5"/>
      <c r="C319" s="5"/>
      <c r="D319" s="5"/>
    </row>
    <row r="320" spans="2:4" ht="12.75" customHeight="1" x14ac:dyDescent="0.25">
      <c r="B320" s="5"/>
      <c r="C320" s="5"/>
      <c r="D320" s="5"/>
    </row>
    <row r="321" spans="2:4" ht="12.75" customHeight="1" x14ac:dyDescent="0.25">
      <c r="B321" s="5"/>
      <c r="C321" s="5"/>
      <c r="D321" s="5"/>
    </row>
    <row r="322" spans="2:4" ht="12.75" customHeight="1" x14ac:dyDescent="0.25">
      <c r="B322" s="5"/>
      <c r="C322" s="5"/>
      <c r="D322" s="5"/>
    </row>
    <row r="323" spans="2:4" ht="12.75" customHeight="1" x14ac:dyDescent="0.25">
      <c r="B323" s="5"/>
      <c r="C323" s="5"/>
      <c r="D323" s="5"/>
    </row>
    <row r="324" spans="2:4" ht="12.75" customHeight="1" x14ac:dyDescent="0.25">
      <c r="B324" s="5"/>
      <c r="C324" s="5"/>
      <c r="D324" s="5"/>
    </row>
    <row r="325" spans="2:4" ht="12.75" customHeight="1" x14ac:dyDescent="0.25">
      <c r="B325" s="5"/>
      <c r="C325" s="5"/>
      <c r="D325" s="5"/>
    </row>
    <row r="326" spans="2:4" ht="12.75" customHeight="1" x14ac:dyDescent="0.25">
      <c r="B326" s="5"/>
      <c r="C326" s="5"/>
      <c r="D326" s="5"/>
    </row>
    <row r="327" spans="2:4" ht="12.75" customHeight="1" x14ac:dyDescent="0.25">
      <c r="B327" s="5"/>
      <c r="C327" s="5"/>
      <c r="D327" s="5"/>
    </row>
    <row r="328" spans="2:4" ht="12.75" customHeight="1" x14ac:dyDescent="0.25">
      <c r="B328" s="5"/>
      <c r="C328" s="5"/>
      <c r="D328" s="5"/>
    </row>
    <row r="329" spans="2:4" ht="12.75" customHeight="1" x14ac:dyDescent="0.25">
      <c r="B329" s="5"/>
      <c r="C329" s="5"/>
      <c r="D329" s="5"/>
    </row>
    <row r="330" spans="2:4" ht="12.75" customHeight="1" x14ac:dyDescent="0.25">
      <c r="B330" s="5"/>
      <c r="C330" s="5"/>
      <c r="D330" s="5"/>
    </row>
    <row r="331" spans="2:4" ht="12.75" customHeight="1" x14ac:dyDescent="0.25">
      <c r="B331" s="5"/>
      <c r="C331" s="5"/>
      <c r="D331" s="5"/>
    </row>
    <row r="332" spans="2:4" ht="12.75" customHeight="1" x14ac:dyDescent="0.25">
      <c r="B332" s="5"/>
      <c r="C332" s="5"/>
      <c r="D332" s="5"/>
    </row>
    <row r="333" spans="2:4" ht="12.75" customHeight="1" x14ac:dyDescent="0.25">
      <c r="B333" s="5"/>
      <c r="C333" s="5"/>
      <c r="D333" s="5"/>
    </row>
    <row r="334" spans="2:4" ht="12.75" customHeight="1" x14ac:dyDescent="0.25">
      <c r="B334" s="5"/>
      <c r="C334" s="5"/>
      <c r="D334" s="5"/>
    </row>
    <row r="335" spans="2:4" ht="12.75" customHeight="1" x14ac:dyDescent="0.25">
      <c r="B335" s="5"/>
      <c r="C335" s="5"/>
      <c r="D335" s="5"/>
    </row>
    <row r="336" spans="2:4" ht="12.75" customHeight="1" x14ac:dyDescent="0.25">
      <c r="B336" s="5"/>
      <c r="C336" s="5"/>
      <c r="D336" s="5"/>
    </row>
    <row r="337" spans="2:4" ht="12.75" customHeight="1" x14ac:dyDescent="0.25">
      <c r="B337" s="5"/>
      <c r="C337" s="5"/>
      <c r="D337" s="5"/>
    </row>
    <row r="338" spans="2:4" ht="12.75" customHeight="1" x14ac:dyDescent="0.25">
      <c r="B338" s="5"/>
      <c r="C338" s="5"/>
      <c r="D338" s="5"/>
    </row>
    <row r="339" spans="2:4" ht="12.75" customHeight="1" x14ac:dyDescent="0.25">
      <c r="B339" s="5"/>
      <c r="C339" s="5"/>
      <c r="D339" s="5"/>
    </row>
    <row r="340" spans="2:4" ht="12.75" customHeight="1" x14ac:dyDescent="0.25">
      <c r="B340" s="5"/>
      <c r="C340" s="5"/>
      <c r="D340" s="5"/>
    </row>
    <row r="341" spans="2:4" ht="12.75" customHeight="1" x14ac:dyDescent="0.25">
      <c r="B341" s="5"/>
      <c r="C341" s="5"/>
      <c r="D341" s="5"/>
    </row>
    <row r="342" spans="2:4" ht="12.75" customHeight="1" x14ac:dyDescent="0.25">
      <c r="B342" s="5"/>
      <c r="C342" s="5"/>
      <c r="D342" s="5"/>
    </row>
    <row r="343" spans="2:4" ht="12.75" customHeight="1" x14ac:dyDescent="0.25">
      <c r="B343" s="5"/>
      <c r="C343" s="5"/>
      <c r="D343" s="5"/>
    </row>
    <row r="344" spans="2:4" ht="12.75" customHeight="1" x14ac:dyDescent="0.25">
      <c r="B344" s="5"/>
      <c r="C344" s="5"/>
      <c r="D344" s="5"/>
    </row>
    <row r="345" spans="2:4" ht="12.75" customHeight="1" x14ac:dyDescent="0.25">
      <c r="B345" s="5"/>
      <c r="C345" s="5"/>
      <c r="D345" s="5"/>
    </row>
    <row r="346" spans="2:4" ht="12.75" customHeight="1" x14ac:dyDescent="0.25">
      <c r="B346" s="5"/>
      <c r="C346" s="5"/>
      <c r="D346" s="5"/>
    </row>
    <row r="347" spans="2:4" ht="12.75" customHeight="1" x14ac:dyDescent="0.25">
      <c r="B347" s="5"/>
      <c r="C347" s="5"/>
      <c r="D347" s="5"/>
    </row>
    <row r="348" spans="2:4" ht="12.75" customHeight="1" x14ac:dyDescent="0.25">
      <c r="B348" s="5"/>
      <c r="C348" s="5"/>
      <c r="D348" s="5"/>
    </row>
    <row r="349" spans="2:4" ht="12.75" customHeight="1" x14ac:dyDescent="0.25">
      <c r="B349" s="5"/>
      <c r="C349" s="5"/>
      <c r="D349" s="5"/>
    </row>
    <row r="350" spans="2:4" ht="12.75" customHeight="1" x14ac:dyDescent="0.25">
      <c r="B350" s="5"/>
      <c r="C350" s="5"/>
      <c r="D350" s="5"/>
    </row>
    <row r="351" spans="2:4" ht="12.75" customHeight="1" x14ac:dyDescent="0.25">
      <c r="B351" s="5"/>
      <c r="C351" s="5"/>
      <c r="D351" s="5"/>
    </row>
    <row r="352" spans="2:4" ht="12.75" customHeight="1" x14ac:dyDescent="0.25">
      <c r="B352" s="5"/>
      <c r="C352" s="5"/>
      <c r="D352" s="5"/>
    </row>
    <row r="353" spans="2:4" ht="12.75" customHeight="1" x14ac:dyDescent="0.25">
      <c r="B353" s="5"/>
      <c r="C353" s="5"/>
      <c r="D353" s="5"/>
    </row>
    <row r="354" spans="2:4" ht="12.75" customHeight="1" x14ac:dyDescent="0.25">
      <c r="B354" s="5"/>
      <c r="C354" s="5"/>
      <c r="D354" s="5"/>
    </row>
    <row r="355" spans="2:4" ht="12.75" customHeight="1" x14ac:dyDescent="0.25">
      <c r="B355" s="5"/>
      <c r="C355" s="5"/>
      <c r="D355" s="5"/>
    </row>
    <row r="356" spans="2:4" ht="12.75" customHeight="1" x14ac:dyDescent="0.25">
      <c r="B356" s="5"/>
      <c r="C356" s="5"/>
      <c r="D356" s="5"/>
    </row>
    <row r="357" spans="2:4" ht="12.75" customHeight="1" x14ac:dyDescent="0.25">
      <c r="B357" s="5"/>
      <c r="C357" s="5"/>
      <c r="D357" s="5"/>
    </row>
    <row r="358" spans="2:4" ht="12.75" customHeight="1" x14ac:dyDescent="0.25">
      <c r="B358" s="5"/>
      <c r="C358" s="5"/>
      <c r="D358" s="5"/>
    </row>
    <row r="359" spans="2:4" ht="12.75" customHeight="1" x14ac:dyDescent="0.25">
      <c r="B359" s="5"/>
      <c r="C359" s="5"/>
      <c r="D359" s="5"/>
    </row>
    <row r="360" spans="2:4" ht="12.75" customHeight="1" x14ac:dyDescent="0.25">
      <c r="B360" s="5"/>
      <c r="C360" s="5"/>
      <c r="D360" s="5"/>
    </row>
    <row r="361" spans="2:4" ht="12.75" customHeight="1" x14ac:dyDescent="0.25"/>
    <row r="362" spans="2:4" ht="12.75" customHeight="1" x14ac:dyDescent="0.25"/>
    <row r="363" spans="2:4" ht="12.75" customHeight="1" x14ac:dyDescent="0.25"/>
    <row r="364" spans="2:4" ht="12.75" customHeight="1" x14ac:dyDescent="0.25"/>
    <row r="365" spans="2:4" ht="12.75" customHeight="1" x14ac:dyDescent="0.25"/>
    <row r="366" spans="2:4" ht="12.75" customHeight="1" x14ac:dyDescent="0.25"/>
    <row r="367" spans="2:4" ht="12.75" customHeight="1" x14ac:dyDescent="0.25"/>
    <row r="368" spans="2:4"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sheetData>
  <mergeCells count="74">
    <mergeCell ref="L163:M163"/>
    <mergeCell ref="J163:K163"/>
    <mergeCell ref="H163:I163"/>
    <mergeCell ref="F163:G163"/>
    <mergeCell ref="D163:E163"/>
    <mergeCell ref="L154:M154"/>
    <mergeCell ref="J154:K154"/>
    <mergeCell ref="H154:I154"/>
    <mergeCell ref="F154:G154"/>
    <mergeCell ref="D154:E154"/>
    <mergeCell ref="A154:A155"/>
    <mergeCell ref="B154:B155"/>
    <mergeCell ref="A150:L150"/>
    <mergeCell ref="A151:D151"/>
    <mergeCell ref="A152:L152"/>
    <mergeCell ref="B129:C129"/>
    <mergeCell ref="A142:I142"/>
    <mergeCell ref="A143:I143"/>
    <mergeCell ref="B144:E144"/>
    <mergeCell ref="A147:L147"/>
    <mergeCell ref="A148:D148"/>
    <mergeCell ref="A149:L149"/>
    <mergeCell ref="E127:E128"/>
    <mergeCell ref="F127:F128"/>
    <mergeCell ref="G127:G128"/>
    <mergeCell ref="H127:H128"/>
    <mergeCell ref="A164:I164"/>
    <mergeCell ref="A165:I165"/>
    <mergeCell ref="C154:C155"/>
    <mergeCell ref="B131:C131"/>
    <mergeCell ref="B132:C132"/>
    <mergeCell ref="B136:C136"/>
    <mergeCell ref="B138:C138"/>
    <mergeCell ref="B139:C139"/>
    <mergeCell ref="B140:C140"/>
    <mergeCell ref="B141:C141"/>
    <mergeCell ref="A111:I111"/>
    <mergeCell ref="A114:I114"/>
    <mergeCell ref="A117:D117"/>
    <mergeCell ref="A119:I119"/>
    <mergeCell ref="B126:C126"/>
    <mergeCell ref="B127:C127"/>
    <mergeCell ref="A127:A128"/>
    <mergeCell ref="B128:C128"/>
    <mergeCell ref="A120:D120"/>
    <mergeCell ref="A121:I121"/>
    <mergeCell ref="A122:I122"/>
    <mergeCell ref="A123:D123"/>
    <mergeCell ref="A124:I124"/>
    <mergeCell ref="I127:I128"/>
    <mergeCell ref="H99:H100"/>
    <mergeCell ref="I99:I100"/>
    <mergeCell ref="A59:A60"/>
    <mergeCell ref="E99:E100"/>
    <mergeCell ref="F99:F100"/>
    <mergeCell ref="G99:G100"/>
    <mergeCell ref="A99:A100"/>
    <mergeCell ref="F59:F60"/>
    <mergeCell ref="G59:G60"/>
    <mergeCell ref="H59:H60"/>
    <mergeCell ref="I59:I60"/>
    <mergeCell ref="E59:E60"/>
    <mergeCell ref="F10:F11"/>
    <mergeCell ref="G10:G11"/>
    <mergeCell ref="H10:H11"/>
    <mergeCell ref="I10:I11"/>
    <mergeCell ref="A2:I2"/>
    <mergeCell ref="A3:D3"/>
    <mergeCell ref="A4:I4"/>
    <mergeCell ref="A5:I5"/>
    <mergeCell ref="A6:D6"/>
    <mergeCell ref="A7:I7"/>
    <mergeCell ref="A10:A11"/>
    <mergeCell ref="E10:E11"/>
  </mergeCells>
  <pageMargins left="0.7" right="0.7" top="0.75" bottom="0.75" header="0" footer="0"/>
  <pageSetup orientation="landscape" r:id="rId1"/>
  <legacyDrawing r:id="rId2"/>
  <extLst>
    <ext xmlns:x14="http://schemas.microsoft.com/office/spreadsheetml/2009/9/main" uri="{05C60535-1F16-4fd2-B633-F4F36F0B64E0}">
      <x14:sparklineGroups xmlns:xm="http://schemas.microsoft.com/office/excel/2006/main">
        <x14:sparklineGroup displayEmptyCellsAs="gap" xr2:uid="{00000000-0003-0000-0200-000045000000}">
          <x14:colorSeries rgb="FF376092"/>
          <x14:sparklines>
            <x14:sparkline>
              <xm:f>'2022'!E18:I18</xm:f>
              <xm:sqref>C18</xm:sqref>
            </x14:sparkline>
          </x14:sparklines>
        </x14:sparklineGroup>
        <x14:sparklineGroup displayEmptyCellsAs="gap" xr2:uid="{00000000-0003-0000-0200-000044000000}">
          <x14:colorSeries rgb="FF376092"/>
          <x14:sparklines>
            <x14:sparkline>
              <xm:f>'2022'!E17:I17</xm:f>
              <xm:sqref>C17</xm:sqref>
            </x14:sparkline>
          </x14:sparklines>
        </x14:sparklineGroup>
        <x14:sparklineGroup displayEmptyCellsAs="gap" xr2:uid="{00000000-0003-0000-0200-000071000000}">
          <x14:colorSeries rgb="FF376092"/>
          <x14:sparklines>
            <x14:sparkline>
              <xm:f>'2022'!E109:I109</xm:f>
              <xm:sqref>C109</xm:sqref>
            </x14:sparkline>
          </x14:sparklines>
        </x14:sparklineGroup>
        <x14:sparklineGroup displayEmptyCellsAs="gap" xr2:uid="{00000000-0003-0000-0200-000070000000}">
          <x14:colorSeries rgb="FF376092"/>
          <x14:sparklines>
            <x14:sparkline>
              <xm:f>'2022'!E108:I108</xm:f>
              <xm:sqref>C108</xm:sqref>
            </x14:sparkline>
          </x14:sparklines>
        </x14:sparklineGroup>
        <x14:sparklineGroup displayEmptyCellsAs="gap" xr2:uid="{00000000-0003-0000-0200-00006F000000}">
          <x14:colorSeries rgb="FF376092"/>
          <x14:sparklines>
            <x14:sparkline>
              <xm:f>'2022'!E106:I106</xm:f>
              <xm:sqref>C106</xm:sqref>
            </x14:sparkline>
          </x14:sparklines>
        </x14:sparklineGroup>
        <x14:sparklineGroup displayEmptyCellsAs="gap" xr2:uid="{00000000-0003-0000-0200-00006E000000}">
          <x14:colorSeries rgb="FF376092"/>
          <x14:sparklines>
            <x14:sparkline>
              <xm:f>'2022'!E105:I105</xm:f>
              <xm:sqref>C105</xm:sqref>
            </x14:sparkline>
          </x14:sparklines>
        </x14:sparklineGroup>
        <x14:sparklineGroup displayEmptyCellsAs="gap" xr2:uid="{00000000-0003-0000-0200-00006D000000}">
          <x14:colorSeries rgb="FF376092"/>
          <x14:sparklines>
            <x14:sparkline>
              <xm:f>'2022'!E104:I104</xm:f>
              <xm:sqref>C104</xm:sqref>
            </x14:sparkline>
          </x14:sparklines>
        </x14:sparklineGroup>
        <x14:sparklineGroup displayEmptyCellsAs="gap" xr2:uid="{00000000-0003-0000-0200-00006C000000}">
          <x14:colorSeries rgb="FF376092"/>
          <x14:sparklines>
            <x14:sparkline>
              <xm:f>'2022'!E97:I97</xm:f>
              <xm:sqref>C97</xm:sqref>
            </x14:sparkline>
          </x14:sparklines>
        </x14:sparklineGroup>
        <x14:sparklineGroup displayEmptyCellsAs="gap" xr2:uid="{00000000-0003-0000-0200-00006B000000}">
          <x14:colorSeries rgb="FF376092"/>
          <x14:sparklines>
            <x14:sparkline>
              <xm:f>'2022'!E95:I95</xm:f>
              <xm:sqref>C95</xm:sqref>
            </x14:sparkline>
          </x14:sparklines>
        </x14:sparklineGroup>
        <x14:sparklineGroup displayEmptyCellsAs="gap" xr2:uid="{00000000-0003-0000-0200-00006A000000}">
          <x14:colorSeries rgb="FF376092"/>
          <x14:sparklines>
            <x14:sparkline>
              <xm:f>'2022'!E94:I94</xm:f>
              <xm:sqref>C94</xm:sqref>
            </x14:sparkline>
          </x14:sparklines>
        </x14:sparklineGroup>
        <x14:sparklineGroup displayEmptyCellsAs="gap" xr2:uid="{00000000-0003-0000-0200-000069000000}">
          <x14:colorSeries rgb="FF376092"/>
          <x14:sparklines>
            <x14:sparkline>
              <xm:f>'2022'!E91:I91</xm:f>
              <xm:sqref>C91</xm:sqref>
            </x14:sparkline>
          </x14:sparklines>
        </x14:sparklineGroup>
        <x14:sparklineGroup displayEmptyCellsAs="gap" xr2:uid="{00000000-0003-0000-0200-000068000000}">
          <x14:colorSeries rgb="FF376092"/>
          <x14:sparklines>
            <x14:sparkline>
              <xm:f>'2022'!E89:I89</xm:f>
              <xm:sqref>C89</xm:sqref>
            </x14:sparkline>
          </x14:sparklines>
        </x14:sparklineGroup>
        <x14:sparklineGroup displayEmptyCellsAs="gap" xr2:uid="{00000000-0003-0000-0200-000067000000}">
          <x14:colorSeries rgb="FF376092"/>
          <x14:sparklines>
            <x14:sparkline>
              <xm:f>'2022'!E88:I88</xm:f>
              <xm:sqref>C88</xm:sqref>
            </x14:sparkline>
          </x14:sparklines>
        </x14:sparklineGroup>
        <x14:sparklineGroup displayEmptyCellsAs="gap" xr2:uid="{00000000-0003-0000-0200-000066000000}">
          <x14:colorSeries rgb="FF376092"/>
          <x14:sparklines>
            <x14:sparkline>
              <xm:f>'2022'!E85:I85</xm:f>
              <xm:sqref>C85</xm:sqref>
            </x14:sparkline>
          </x14:sparklines>
        </x14:sparklineGroup>
        <x14:sparklineGroup displayEmptyCellsAs="gap" xr2:uid="{00000000-0003-0000-0200-000065000000}">
          <x14:colorSeries rgb="FF376092"/>
          <x14:sparklines>
            <x14:sparkline>
              <xm:f>'2022'!E83:I83</xm:f>
              <xm:sqref>C83</xm:sqref>
            </x14:sparkline>
          </x14:sparklines>
        </x14:sparklineGroup>
        <x14:sparklineGroup displayEmptyCellsAs="gap" xr2:uid="{00000000-0003-0000-0200-000064000000}">
          <x14:colorSeries rgb="FF376092"/>
          <x14:sparklines>
            <x14:sparkline>
              <xm:f>'2022'!E82:I82</xm:f>
              <xm:sqref>C82</xm:sqref>
            </x14:sparkline>
          </x14:sparklines>
        </x14:sparklineGroup>
        <x14:sparklineGroup displayEmptyCellsAs="gap" xr2:uid="{00000000-0003-0000-0200-000063000000}">
          <x14:colorSeries rgb="FF376092"/>
          <x14:sparklines>
            <x14:sparkline>
              <xm:f>'2022'!E79:I79</xm:f>
              <xm:sqref>C79</xm:sqref>
            </x14:sparkline>
          </x14:sparklines>
        </x14:sparklineGroup>
        <x14:sparklineGroup displayEmptyCellsAs="gap" xr2:uid="{00000000-0003-0000-0200-000062000000}">
          <x14:colorSeries rgb="FF376092"/>
          <x14:sparklines>
            <x14:sparkline>
              <xm:f>'2022'!E77:I77</xm:f>
              <xm:sqref>C77</xm:sqref>
            </x14:sparkline>
          </x14:sparklines>
        </x14:sparklineGroup>
        <x14:sparklineGroup displayEmptyCellsAs="gap" xr2:uid="{00000000-0003-0000-0200-000061000000}">
          <x14:colorSeries rgb="FF376092"/>
          <x14:sparklines>
            <x14:sparkline>
              <xm:f>'2022'!E76:I76</xm:f>
              <xm:sqref>C76</xm:sqref>
            </x14:sparkline>
          </x14:sparklines>
        </x14:sparklineGroup>
        <x14:sparklineGroup displayEmptyCellsAs="gap" xr2:uid="{00000000-0003-0000-0200-000060000000}">
          <x14:colorSeries rgb="FF376092"/>
          <x14:sparklines>
            <x14:sparkline>
              <xm:f>'2022'!E73:I73</xm:f>
              <xm:sqref>C73</xm:sqref>
            </x14:sparkline>
          </x14:sparklines>
        </x14:sparklineGroup>
        <x14:sparklineGroup displayEmptyCellsAs="gap" xr2:uid="{00000000-0003-0000-0200-00005F000000}">
          <x14:colorSeries rgb="FF376092"/>
          <x14:sparklines>
            <x14:sparkline>
              <xm:f>'2022'!E71:I71</xm:f>
              <xm:sqref>C71</xm:sqref>
            </x14:sparkline>
          </x14:sparklines>
        </x14:sparklineGroup>
        <x14:sparklineGroup displayEmptyCellsAs="gap" xr2:uid="{00000000-0003-0000-0200-00005E000000}">
          <x14:colorSeries rgb="FF376092"/>
          <x14:sparklines>
            <x14:sparkline>
              <xm:f>'2022'!E70:I70</xm:f>
              <xm:sqref>C70</xm:sqref>
            </x14:sparkline>
          </x14:sparklines>
        </x14:sparklineGroup>
        <x14:sparklineGroup displayEmptyCellsAs="gap" xr2:uid="{00000000-0003-0000-0200-00005D000000}">
          <x14:colorSeries rgb="FF376092"/>
          <x14:sparklines>
            <x14:sparkline>
              <xm:f>'2022'!E67:I67</xm:f>
              <xm:sqref>C67</xm:sqref>
            </x14:sparkline>
          </x14:sparklines>
        </x14:sparklineGroup>
        <x14:sparklineGroup displayEmptyCellsAs="gap" xr2:uid="{00000000-0003-0000-0200-00005C000000}">
          <x14:colorSeries rgb="FF376092"/>
          <x14:sparklines>
            <x14:sparkline>
              <xm:f>'2022'!E65:I65</xm:f>
              <xm:sqref>C65</xm:sqref>
            </x14:sparkline>
          </x14:sparklines>
        </x14:sparklineGroup>
        <x14:sparklineGroup displayEmptyCellsAs="gap" xr2:uid="{00000000-0003-0000-0200-00005B000000}">
          <x14:colorSeries rgb="FF376092"/>
          <x14:sparklines>
            <x14:sparkline>
              <xm:f>'2022'!E64:I64</xm:f>
              <xm:sqref>C64</xm:sqref>
            </x14:sparkline>
          </x14:sparklines>
        </x14:sparklineGroup>
        <x14:sparklineGroup displayEmptyCellsAs="gap" xr2:uid="{00000000-0003-0000-0200-00005A000000}">
          <x14:colorSeries rgb="FF376092"/>
          <x14:sparklines>
            <x14:sparkline>
              <xm:f>'2022'!E57:I57</xm:f>
              <xm:sqref>C57</xm:sqref>
            </x14:sparkline>
          </x14:sparklines>
        </x14:sparklineGroup>
        <x14:sparklineGroup displayEmptyCellsAs="gap" xr2:uid="{00000000-0003-0000-0200-000059000000}">
          <x14:colorSeries rgb="FF376092"/>
          <x14:sparklines>
            <x14:sparkline>
              <xm:f>'2022'!E56:I56</xm:f>
              <xm:sqref>C56</xm:sqref>
            </x14:sparkline>
          </x14:sparklines>
        </x14:sparklineGroup>
        <x14:sparklineGroup displayEmptyCellsAs="gap" xr2:uid="{00000000-0003-0000-0200-000058000000}">
          <x14:colorSeries rgb="FF376092"/>
          <x14:sparklines>
            <x14:sparkline>
              <xm:f>'2022'!E54:I54</xm:f>
              <xm:sqref>C54</xm:sqref>
            </x14:sparkline>
          </x14:sparklines>
        </x14:sparklineGroup>
        <x14:sparklineGroup displayEmptyCellsAs="gap" xr2:uid="{00000000-0003-0000-0200-000057000000}">
          <x14:colorSeries rgb="FF376092"/>
          <x14:sparklines>
            <x14:sparkline>
              <xm:f>'2022'!E53:I53</xm:f>
              <xm:sqref>C53</xm:sqref>
            </x14:sparkline>
          </x14:sparklines>
        </x14:sparklineGroup>
        <x14:sparklineGroup displayEmptyCellsAs="gap" xr2:uid="{00000000-0003-0000-0200-000056000000}">
          <x14:colorSeries rgb="FF376092"/>
          <x14:sparklines>
            <x14:sparkline>
              <xm:f>'2022'!E52:I52</xm:f>
              <xm:sqref>C52</xm:sqref>
            </x14:sparkline>
          </x14:sparklines>
        </x14:sparklineGroup>
        <x14:sparklineGroup displayEmptyCellsAs="gap" xr2:uid="{00000000-0003-0000-0200-000055000000}">
          <x14:colorSeries rgb="FF376092"/>
          <x14:sparklines>
            <x14:sparkline>
              <xm:f>'2022'!E49:I49</xm:f>
              <xm:sqref>C49</xm:sqref>
            </x14:sparkline>
          </x14:sparklines>
        </x14:sparklineGroup>
        <x14:sparklineGroup displayEmptyCellsAs="gap" xr2:uid="{00000000-0003-0000-0200-000054000000}">
          <x14:colorSeries rgb="FF376092"/>
          <x14:sparklines>
            <x14:sparkline>
              <xm:f>'2022'!E48:I48</xm:f>
              <xm:sqref>C48</xm:sqref>
            </x14:sparkline>
          </x14:sparklines>
        </x14:sparklineGroup>
        <x14:sparklineGroup displayEmptyCellsAs="gap" xr2:uid="{00000000-0003-0000-0200-000053000000}">
          <x14:colorSeries rgb="FF376092"/>
          <x14:sparklines>
            <x14:sparkline>
              <xm:f>'2022'!E47:I47</xm:f>
              <xm:sqref>C47</xm:sqref>
            </x14:sparkline>
          </x14:sparklines>
        </x14:sparklineGroup>
        <x14:sparklineGroup displayEmptyCellsAs="gap" xr2:uid="{00000000-0003-0000-0200-000052000000}">
          <x14:colorSeries rgb="FF376092"/>
          <x14:sparklines>
            <x14:sparkline>
              <xm:f>'2022'!E42:I42</xm:f>
              <xm:sqref>C42</xm:sqref>
            </x14:sparkline>
          </x14:sparklines>
        </x14:sparklineGroup>
        <x14:sparklineGroup displayEmptyCellsAs="gap" xr2:uid="{00000000-0003-0000-0200-000051000000}">
          <x14:colorSeries rgb="FF376092"/>
          <x14:sparklines>
            <x14:sparkline>
              <xm:f>'2022'!E40:I40</xm:f>
              <xm:sqref>C40</xm:sqref>
            </x14:sparkline>
          </x14:sparklines>
        </x14:sparklineGroup>
        <x14:sparklineGroup displayEmptyCellsAs="gap" xr2:uid="{00000000-0003-0000-0200-000050000000}">
          <x14:colorSeries rgb="FF376092"/>
          <x14:sparklines>
            <x14:sparkline>
              <xm:f>'2022'!E39:I39</xm:f>
              <xm:sqref>C39</xm:sqref>
            </x14:sparkline>
          </x14:sparklines>
        </x14:sparklineGroup>
        <x14:sparklineGroup displayEmptyCellsAs="gap" xr2:uid="{00000000-0003-0000-0200-00004F000000}">
          <x14:colorSeries rgb="FF376092"/>
          <x14:sparklines>
            <x14:sparkline>
              <xm:f>'2022'!E36:I36</xm:f>
              <xm:sqref>C36</xm:sqref>
            </x14:sparkline>
          </x14:sparklines>
        </x14:sparklineGroup>
        <x14:sparklineGroup displayEmptyCellsAs="gap" xr2:uid="{00000000-0003-0000-0200-00004E000000}">
          <x14:colorSeries rgb="FF376092"/>
          <x14:sparklines>
            <x14:sparkline>
              <xm:f>'2022'!E34:I34</xm:f>
              <xm:sqref>C34</xm:sqref>
            </x14:sparkline>
          </x14:sparklines>
        </x14:sparklineGroup>
        <x14:sparklineGroup displayEmptyCellsAs="gap" xr2:uid="{00000000-0003-0000-0200-00004D000000}">
          <x14:colorSeries rgb="FF376092"/>
          <x14:sparklines>
            <x14:sparkline>
              <xm:f>'2022'!E33:I33</xm:f>
              <xm:sqref>C33</xm:sqref>
            </x14:sparkline>
          </x14:sparklines>
        </x14:sparklineGroup>
        <x14:sparklineGroup displayEmptyCellsAs="gap" xr2:uid="{00000000-0003-0000-0200-00004C000000}">
          <x14:colorSeries rgb="FF376092"/>
          <x14:sparklines>
            <x14:sparkline>
              <xm:f>'2022'!E31:I31</xm:f>
              <xm:sqref>C31</xm:sqref>
            </x14:sparkline>
          </x14:sparklines>
        </x14:sparklineGroup>
        <x14:sparklineGroup displayEmptyCellsAs="gap" xr2:uid="{00000000-0003-0000-0200-00004B000000}">
          <x14:colorSeries rgb="FF376092"/>
          <x14:sparklines>
            <x14:sparkline>
              <xm:f>'2022'!E30:I30</xm:f>
              <xm:sqref>C30</xm:sqref>
            </x14:sparkline>
          </x14:sparklines>
        </x14:sparklineGroup>
        <x14:sparklineGroup displayEmptyCellsAs="gap" xr2:uid="{00000000-0003-0000-0200-00004A000000}">
          <x14:colorSeries rgb="FF376092"/>
          <x14:sparklines>
            <x14:sparkline>
              <xm:f>'2022'!E26:I26</xm:f>
              <xm:sqref>C26</xm:sqref>
            </x14:sparkline>
          </x14:sparklines>
        </x14:sparklineGroup>
        <x14:sparklineGroup displayEmptyCellsAs="gap" xr2:uid="{00000000-0003-0000-0200-000049000000}">
          <x14:colorSeries rgb="FF376092"/>
          <x14:sparklines>
            <x14:sparkline>
              <xm:f>'2022'!E24:I24</xm:f>
              <xm:sqref>C24</xm:sqref>
            </x14:sparkline>
          </x14:sparklines>
        </x14:sparklineGroup>
        <x14:sparklineGroup displayEmptyCellsAs="gap" xr2:uid="{00000000-0003-0000-0200-000048000000}">
          <x14:colorSeries rgb="FF376092"/>
          <x14:sparklines>
            <x14:sparkline>
              <xm:f>'2022'!E23:I23</xm:f>
              <xm:sqref>C23</xm:sqref>
            </x14:sparkline>
          </x14:sparklines>
        </x14:sparklineGroup>
        <x14:sparklineGroup displayEmptyCellsAs="gap" xr2:uid="{00000000-0003-0000-0200-000047000000}">
          <x14:colorSeries rgb="FF376092"/>
          <x14:sparklines>
            <x14:sparkline>
              <xm:f>'2022'!E21:I21</xm:f>
              <xm:sqref>C21</xm:sqref>
            </x14:sparkline>
          </x14:sparklines>
        </x14:sparklineGroup>
        <x14:sparklineGroup displayEmptyCellsAs="gap" xr2:uid="{00000000-0003-0000-0200-000046000000}">
          <x14:colorSeries rgb="FF376092"/>
          <x14:sparklines>
            <x14:sparkline>
              <xm:f>'2022'!E20:I20</xm:f>
              <xm:sqref>C20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0"/>
  <sheetViews>
    <sheetView workbookViewId="0"/>
  </sheetViews>
  <sheetFormatPr defaultColWidth="12.6328125" defaultRowHeight="15" customHeight="1" x14ac:dyDescent="0.25"/>
  <cols>
    <col min="1" max="1" width="5.08984375" customWidth="1"/>
    <col min="2" max="2" width="32.26953125" customWidth="1"/>
    <col min="3" max="3" width="15" customWidth="1"/>
    <col min="4" max="4" width="34.90625" customWidth="1"/>
    <col min="5" max="5" width="29.36328125" customWidth="1"/>
    <col min="6" max="6" width="9.08984375" customWidth="1"/>
    <col min="7" max="7" width="11.08984375" customWidth="1"/>
    <col min="8" max="8" width="27.08984375" customWidth="1"/>
    <col min="9" max="26" width="9.08984375" customWidth="1"/>
  </cols>
  <sheetData>
    <row r="1" spans="1:8" ht="12" customHeight="1" x14ac:dyDescent="0.3">
      <c r="A1" s="349" t="s">
        <v>187</v>
      </c>
      <c r="B1" s="307"/>
      <c r="C1" s="307"/>
      <c r="D1" s="307"/>
      <c r="E1" s="307"/>
      <c r="F1" s="307"/>
      <c r="G1" s="307"/>
      <c r="H1" s="307"/>
    </row>
    <row r="2" spans="1:8" ht="12" customHeight="1" x14ac:dyDescent="0.3">
      <c r="A2" s="349" t="s">
        <v>188</v>
      </c>
      <c r="B2" s="307"/>
      <c r="C2" s="307"/>
      <c r="D2" s="307"/>
      <c r="E2" s="307"/>
      <c r="F2" s="307"/>
      <c r="G2" s="307"/>
      <c r="H2" s="307"/>
    </row>
    <row r="3" spans="1:8" ht="12" customHeight="1" x14ac:dyDescent="0.3">
      <c r="A3" s="349" t="s">
        <v>189</v>
      </c>
      <c r="B3" s="307"/>
      <c r="C3" s="307"/>
      <c r="D3" s="307"/>
      <c r="E3" s="307"/>
      <c r="F3" s="307"/>
      <c r="G3" s="307"/>
      <c r="H3" s="307"/>
    </row>
    <row r="4" spans="1:8" ht="12" customHeight="1" x14ac:dyDescent="0.3">
      <c r="A4" s="137"/>
      <c r="B4" s="137"/>
      <c r="C4" s="137"/>
      <c r="D4" s="137"/>
      <c r="E4" s="138"/>
      <c r="F4" s="137"/>
      <c r="G4" s="137"/>
      <c r="H4" s="139"/>
    </row>
    <row r="5" spans="1:8" ht="12" customHeight="1" x14ac:dyDescent="0.25">
      <c r="A5" s="140" t="s">
        <v>2</v>
      </c>
      <c r="B5" s="140" t="s">
        <v>190</v>
      </c>
      <c r="C5" s="141" t="s">
        <v>191</v>
      </c>
      <c r="D5" s="140" t="s">
        <v>192</v>
      </c>
      <c r="E5" s="141" t="s">
        <v>193</v>
      </c>
      <c r="F5" s="140" t="s">
        <v>8</v>
      </c>
      <c r="G5" s="140" t="s">
        <v>194</v>
      </c>
      <c r="H5" s="140" t="s">
        <v>195</v>
      </c>
    </row>
    <row r="6" spans="1:8" ht="12" customHeight="1" x14ac:dyDescent="0.3">
      <c r="A6" s="142">
        <v>1</v>
      </c>
      <c r="B6" s="142">
        <v>2</v>
      </c>
      <c r="C6" s="142">
        <v>3</v>
      </c>
      <c r="D6" s="142">
        <v>4</v>
      </c>
      <c r="E6" s="143">
        <v>5</v>
      </c>
      <c r="F6" s="142">
        <v>6</v>
      </c>
      <c r="G6" s="142">
        <v>7</v>
      </c>
      <c r="H6" s="144">
        <v>8</v>
      </c>
    </row>
    <row r="7" spans="1:8" ht="12" customHeight="1" x14ac:dyDescent="0.25">
      <c r="A7" s="344">
        <v>1</v>
      </c>
      <c r="B7" s="145" t="s">
        <v>196</v>
      </c>
      <c r="C7" s="146"/>
      <c r="D7" s="147"/>
      <c r="E7" s="148"/>
      <c r="F7" s="344"/>
      <c r="G7" s="149"/>
      <c r="H7" s="150"/>
    </row>
    <row r="8" spans="1:8" ht="12" customHeight="1" x14ac:dyDescent="0.25">
      <c r="A8" s="302"/>
      <c r="B8" s="145" t="s">
        <v>197</v>
      </c>
      <c r="C8" s="151"/>
      <c r="D8" s="147"/>
      <c r="E8" s="148"/>
      <c r="F8" s="310"/>
      <c r="G8" s="149"/>
      <c r="H8" s="152"/>
    </row>
    <row r="9" spans="1:8" ht="12" customHeight="1" x14ac:dyDescent="0.25">
      <c r="A9" s="302"/>
      <c r="B9" s="145" t="s">
        <v>198</v>
      </c>
      <c r="C9" s="344" t="s">
        <v>199</v>
      </c>
      <c r="D9" s="344" t="s">
        <v>200</v>
      </c>
      <c r="E9" s="345" t="s">
        <v>201</v>
      </c>
      <c r="F9" s="153">
        <v>1</v>
      </c>
      <c r="G9" s="153">
        <v>2012</v>
      </c>
      <c r="H9" s="154"/>
    </row>
    <row r="10" spans="1:8" ht="12" customHeight="1" x14ac:dyDescent="0.25">
      <c r="A10" s="302"/>
      <c r="B10" s="145" t="s">
        <v>202</v>
      </c>
      <c r="C10" s="302"/>
      <c r="D10" s="302"/>
      <c r="E10" s="302"/>
      <c r="F10" s="153">
        <v>1</v>
      </c>
      <c r="G10" s="153">
        <v>2012</v>
      </c>
      <c r="H10" s="154"/>
    </row>
    <row r="11" spans="1:8" ht="12" customHeight="1" x14ac:dyDescent="0.25">
      <c r="A11" s="302"/>
      <c r="B11" s="145" t="s">
        <v>203</v>
      </c>
      <c r="C11" s="310"/>
      <c r="D11" s="310"/>
      <c r="E11" s="302"/>
      <c r="F11" s="153">
        <v>1</v>
      </c>
      <c r="G11" s="153">
        <v>2012</v>
      </c>
      <c r="H11" s="154"/>
    </row>
    <row r="12" spans="1:8" ht="12" customHeight="1" x14ac:dyDescent="0.3">
      <c r="A12" s="302"/>
      <c r="B12" s="145" t="s">
        <v>204</v>
      </c>
      <c r="C12" s="346" t="s">
        <v>205</v>
      </c>
      <c r="D12" s="155" t="s">
        <v>206</v>
      </c>
      <c r="E12" s="302"/>
      <c r="F12" s="153">
        <v>1</v>
      </c>
      <c r="G12" s="153">
        <v>2016</v>
      </c>
      <c r="H12" s="154"/>
    </row>
    <row r="13" spans="1:8" ht="18" customHeight="1" x14ac:dyDescent="0.25">
      <c r="A13" s="310"/>
      <c r="B13" s="145" t="s">
        <v>207</v>
      </c>
      <c r="C13" s="310"/>
      <c r="D13" s="156" t="s">
        <v>208</v>
      </c>
      <c r="E13" s="310"/>
      <c r="F13" s="153">
        <v>1</v>
      </c>
      <c r="G13" s="153">
        <v>2016</v>
      </c>
      <c r="H13" s="154"/>
    </row>
    <row r="14" spans="1:8" ht="12" customHeight="1" x14ac:dyDescent="0.25">
      <c r="A14" s="344">
        <v>2</v>
      </c>
      <c r="B14" s="145" t="s">
        <v>209</v>
      </c>
      <c r="C14" s="344"/>
      <c r="D14" s="157"/>
      <c r="E14" s="158"/>
      <c r="F14" s="146"/>
      <c r="G14" s="344"/>
      <c r="H14" s="347"/>
    </row>
    <row r="15" spans="1:8" ht="12" customHeight="1" x14ac:dyDescent="0.25">
      <c r="A15" s="302"/>
      <c r="B15" s="145" t="s">
        <v>210</v>
      </c>
      <c r="C15" s="310"/>
      <c r="D15" s="151"/>
      <c r="E15" s="159"/>
      <c r="F15" s="151"/>
      <c r="G15" s="310"/>
      <c r="H15" s="310"/>
    </row>
    <row r="16" spans="1:8" ht="12" customHeight="1" x14ac:dyDescent="0.3">
      <c r="A16" s="302"/>
      <c r="B16" s="145" t="s">
        <v>211</v>
      </c>
      <c r="C16" s="153">
        <v>2009</v>
      </c>
      <c r="D16" s="344" t="s">
        <v>200</v>
      </c>
      <c r="E16" s="345" t="s">
        <v>201</v>
      </c>
      <c r="F16" s="344">
        <v>30</v>
      </c>
      <c r="G16" s="153">
        <v>2009</v>
      </c>
      <c r="H16" s="160"/>
    </row>
    <row r="17" spans="1:8" ht="12" customHeight="1" x14ac:dyDescent="0.3">
      <c r="A17" s="302"/>
      <c r="B17" s="145" t="s">
        <v>212</v>
      </c>
      <c r="C17" s="153">
        <v>2012</v>
      </c>
      <c r="D17" s="302"/>
      <c r="E17" s="302"/>
      <c r="F17" s="302"/>
      <c r="G17" s="155">
        <v>2012</v>
      </c>
      <c r="H17" s="160"/>
    </row>
    <row r="18" spans="1:8" ht="12" customHeight="1" x14ac:dyDescent="0.3">
      <c r="A18" s="302"/>
      <c r="B18" s="161" t="s">
        <v>213</v>
      </c>
      <c r="C18" s="162">
        <v>2014</v>
      </c>
      <c r="D18" s="310"/>
      <c r="E18" s="302"/>
      <c r="F18" s="310"/>
      <c r="G18" s="163">
        <v>2014</v>
      </c>
      <c r="H18" s="164"/>
    </row>
    <row r="19" spans="1:8" ht="18.75" customHeight="1" x14ac:dyDescent="0.3">
      <c r="A19" s="302"/>
      <c r="B19" s="145" t="s">
        <v>214</v>
      </c>
      <c r="C19" s="344">
        <v>2016</v>
      </c>
      <c r="D19" s="153" t="s">
        <v>206</v>
      </c>
      <c r="E19" s="302"/>
      <c r="F19" s="153">
        <v>10</v>
      </c>
      <c r="G19" s="153">
        <v>2016</v>
      </c>
      <c r="H19" s="160"/>
    </row>
    <row r="20" spans="1:8" ht="12" customHeight="1" x14ac:dyDescent="0.3">
      <c r="A20" s="302"/>
      <c r="B20" s="145" t="s">
        <v>215</v>
      </c>
      <c r="C20" s="310"/>
      <c r="D20" s="155" t="s">
        <v>208</v>
      </c>
      <c r="E20" s="310"/>
      <c r="F20" s="155">
        <v>10</v>
      </c>
      <c r="G20" s="155">
        <v>2016</v>
      </c>
      <c r="H20" s="160"/>
    </row>
    <row r="21" spans="1:8" ht="12" customHeight="1" x14ac:dyDescent="0.3">
      <c r="A21" s="302"/>
      <c r="B21" s="161" t="s">
        <v>216</v>
      </c>
      <c r="C21" s="165">
        <v>2014</v>
      </c>
      <c r="D21" s="166" t="s">
        <v>217</v>
      </c>
      <c r="E21" s="166" t="s">
        <v>218</v>
      </c>
      <c r="F21" s="163">
        <v>8</v>
      </c>
      <c r="G21" s="163"/>
      <c r="H21" s="164"/>
    </row>
    <row r="22" spans="1:8" ht="12" customHeight="1" x14ac:dyDescent="0.3">
      <c r="A22" s="302"/>
      <c r="B22" s="145" t="s">
        <v>219</v>
      </c>
      <c r="C22" s="155"/>
      <c r="D22" s="155"/>
      <c r="E22" s="167"/>
      <c r="F22" s="155"/>
      <c r="G22" s="155"/>
      <c r="H22" s="160"/>
    </row>
    <row r="23" spans="1:8" ht="12" customHeight="1" x14ac:dyDescent="0.3">
      <c r="A23" s="302"/>
      <c r="B23" s="145" t="s">
        <v>220</v>
      </c>
      <c r="C23" s="155">
        <v>2009</v>
      </c>
      <c r="D23" s="344" t="s">
        <v>200</v>
      </c>
      <c r="E23" s="345" t="s">
        <v>201</v>
      </c>
      <c r="F23" s="155">
        <v>10</v>
      </c>
      <c r="G23" s="155">
        <v>2016</v>
      </c>
      <c r="H23" s="160"/>
    </row>
    <row r="24" spans="1:8" ht="12" customHeight="1" x14ac:dyDescent="0.3">
      <c r="A24" s="302"/>
      <c r="B24" s="145" t="s">
        <v>221</v>
      </c>
      <c r="C24" s="155">
        <v>2012</v>
      </c>
      <c r="D24" s="310"/>
      <c r="E24" s="302"/>
      <c r="F24" s="155">
        <v>10</v>
      </c>
      <c r="G24" s="155">
        <v>2016</v>
      </c>
      <c r="H24" s="160"/>
    </row>
    <row r="25" spans="1:8" ht="12" customHeight="1" x14ac:dyDescent="0.3">
      <c r="A25" s="302"/>
      <c r="B25" s="145" t="s">
        <v>222</v>
      </c>
      <c r="C25" s="344">
        <v>2016</v>
      </c>
      <c r="D25" s="155" t="s">
        <v>206</v>
      </c>
      <c r="E25" s="302"/>
      <c r="F25" s="155">
        <v>10</v>
      </c>
      <c r="G25" s="155">
        <v>2016</v>
      </c>
      <c r="H25" s="160"/>
    </row>
    <row r="26" spans="1:8" ht="12" customHeight="1" x14ac:dyDescent="0.3">
      <c r="A26" s="310"/>
      <c r="B26" s="145" t="s">
        <v>223</v>
      </c>
      <c r="C26" s="310"/>
      <c r="D26" s="156" t="s">
        <v>208</v>
      </c>
      <c r="E26" s="310"/>
      <c r="F26" s="155">
        <v>10</v>
      </c>
      <c r="G26" s="155">
        <v>2016</v>
      </c>
      <c r="H26" s="160"/>
    </row>
    <row r="27" spans="1:8" ht="12" customHeight="1" x14ac:dyDescent="0.3">
      <c r="A27" s="344">
        <v>3</v>
      </c>
      <c r="B27" s="145" t="s">
        <v>224</v>
      </c>
      <c r="C27" s="352"/>
      <c r="D27" s="352"/>
      <c r="E27" s="168"/>
      <c r="F27" s="352"/>
      <c r="G27" s="352"/>
      <c r="H27" s="350"/>
    </row>
    <row r="28" spans="1:8" ht="12" customHeight="1" x14ac:dyDescent="0.3">
      <c r="A28" s="302"/>
      <c r="B28" s="145" t="s">
        <v>225</v>
      </c>
      <c r="C28" s="310"/>
      <c r="D28" s="302"/>
      <c r="E28" s="169"/>
      <c r="F28" s="310"/>
      <c r="G28" s="310"/>
      <c r="H28" s="310"/>
    </row>
    <row r="29" spans="1:8" ht="30.75" customHeight="1" x14ac:dyDescent="0.25">
      <c r="A29" s="302"/>
      <c r="B29" s="145" t="s">
        <v>226</v>
      </c>
      <c r="C29" s="153">
        <v>2009</v>
      </c>
      <c r="D29" s="170" t="s">
        <v>200</v>
      </c>
      <c r="E29" s="156" t="s">
        <v>218</v>
      </c>
      <c r="F29" s="153">
        <v>2</v>
      </c>
      <c r="G29" s="153">
        <v>2009</v>
      </c>
      <c r="H29" s="154" t="s">
        <v>227</v>
      </c>
    </row>
    <row r="30" spans="1:8" ht="15" customHeight="1" x14ac:dyDescent="0.25">
      <c r="A30" s="302"/>
      <c r="B30" s="145" t="s">
        <v>228</v>
      </c>
      <c r="C30" s="171">
        <v>2011</v>
      </c>
      <c r="D30" s="153" t="s">
        <v>206</v>
      </c>
      <c r="E30" s="345" t="s">
        <v>201</v>
      </c>
      <c r="F30" s="153">
        <v>1</v>
      </c>
      <c r="G30" s="153">
        <v>2011</v>
      </c>
      <c r="H30" s="154" t="s">
        <v>229</v>
      </c>
    </row>
    <row r="31" spans="1:8" ht="12" customHeight="1" x14ac:dyDescent="0.25">
      <c r="A31" s="302"/>
      <c r="B31" s="145" t="s">
        <v>230</v>
      </c>
      <c r="C31" s="344" t="s">
        <v>231</v>
      </c>
      <c r="D31" s="344" t="s">
        <v>200</v>
      </c>
      <c r="E31" s="302"/>
      <c r="F31" s="157">
        <v>1</v>
      </c>
      <c r="G31" s="344">
        <v>2016</v>
      </c>
      <c r="H31" s="350" t="s">
        <v>232</v>
      </c>
    </row>
    <row r="32" spans="1:8" ht="17.25" customHeight="1" x14ac:dyDescent="0.25">
      <c r="A32" s="302"/>
      <c r="B32" s="145" t="s">
        <v>233</v>
      </c>
      <c r="C32" s="310"/>
      <c r="D32" s="310"/>
      <c r="E32" s="310"/>
      <c r="F32" s="171"/>
      <c r="G32" s="310"/>
      <c r="H32" s="310"/>
    </row>
    <row r="33" spans="1:8" ht="65.25" customHeight="1" x14ac:dyDescent="0.3">
      <c r="A33" s="302"/>
      <c r="B33" s="145" t="s">
        <v>234</v>
      </c>
      <c r="C33" s="171">
        <v>2005</v>
      </c>
      <c r="D33" s="156" t="s">
        <v>235</v>
      </c>
      <c r="E33" s="172" t="s">
        <v>236</v>
      </c>
      <c r="F33" s="153">
        <v>1</v>
      </c>
      <c r="G33" s="171">
        <v>2005</v>
      </c>
      <c r="H33" s="154"/>
    </row>
    <row r="34" spans="1:8" ht="12" customHeight="1" x14ac:dyDescent="0.3">
      <c r="A34" s="302"/>
      <c r="B34" s="145" t="s">
        <v>237</v>
      </c>
      <c r="C34" s="173"/>
      <c r="D34" s="151"/>
      <c r="E34" s="345" t="s">
        <v>201</v>
      </c>
      <c r="F34" s="151"/>
      <c r="G34" s="153"/>
      <c r="H34" s="160"/>
    </row>
    <row r="35" spans="1:8" ht="15" customHeight="1" x14ac:dyDescent="0.3">
      <c r="A35" s="302"/>
      <c r="B35" s="145" t="s">
        <v>238</v>
      </c>
      <c r="C35" s="155" t="s">
        <v>205</v>
      </c>
      <c r="D35" s="153" t="s">
        <v>200</v>
      </c>
      <c r="E35" s="302"/>
      <c r="F35" s="149">
        <v>1</v>
      </c>
      <c r="G35" s="153">
        <v>2014</v>
      </c>
      <c r="H35" s="160" t="s">
        <v>239</v>
      </c>
    </row>
    <row r="36" spans="1:8" ht="12" customHeight="1" x14ac:dyDescent="0.3">
      <c r="A36" s="302"/>
      <c r="B36" s="145" t="s">
        <v>240</v>
      </c>
      <c r="C36" s="146"/>
      <c r="D36" s="171"/>
      <c r="E36" s="302"/>
      <c r="F36" s="151"/>
      <c r="G36" s="153"/>
      <c r="H36" s="160"/>
    </row>
    <row r="37" spans="1:8" ht="12" customHeight="1" x14ac:dyDescent="0.3">
      <c r="A37" s="302"/>
      <c r="B37" s="145" t="s">
        <v>241</v>
      </c>
      <c r="C37" s="344">
        <v>2009</v>
      </c>
      <c r="D37" s="344" t="s">
        <v>200</v>
      </c>
      <c r="E37" s="302"/>
      <c r="F37" s="344">
        <v>2</v>
      </c>
      <c r="G37" s="344">
        <v>2009</v>
      </c>
      <c r="H37" s="160" t="s">
        <v>242</v>
      </c>
    </row>
    <row r="38" spans="1:8" ht="12" customHeight="1" x14ac:dyDescent="0.3">
      <c r="A38" s="302"/>
      <c r="B38" s="145" t="s">
        <v>243</v>
      </c>
      <c r="C38" s="310"/>
      <c r="D38" s="302"/>
      <c r="E38" s="302"/>
      <c r="F38" s="310"/>
      <c r="G38" s="310"/>
      <c r="H38" s="160" t="s">
        <v>244</v>
      </c>
    </row>
    <row r="39" spans="1:8" ht="12" customHeight="1" x14ac:dyDescent="0.3">
      <c r="A39" s="302"/>
      <c r="B39" s="145" t="s">
        <v>245</v>
      </c>
      <c r="C39" s="155">
        <v>2010</v>
      </c>
      <c r="D39" s="302"/>
      <c r="E39" s="302"/>
      <c r="F39" s="155">
        <v>1</v>
      </c>
      <c r="G39" s="155">
        <v>2010</v>
      </c>
      <c r="H39" s="160" t="s">
        <v>246</v>
      </c>
    </row>
    <row r="40" spans="1:8" ht="12" customHeight="1" x14ac:dyDescent="0.3">
      <c r="A40" s="302"/>
      <c r="B40" s="145" t="s">
        <v>247</v>
      </c>
      <c r="C40" s="344">
        <v>2011</v>
      </c>
      <c r="D40" s="302"/>
      <c r="E40" s="302"/>
      <c r="F40" s="344">
        <v>1</v>
      </c>
      <c r="G40" s="344">
        <v>2011</v>
      </c>
      <c r="H40" s="160" t="s">
        <v>248</v>
      </c>
    </row>
    <row r="41" spans="1:8" ht="12" customHeight="1" x14ac:dyDescent="0.3">
      <c r="A41" s="302"/>
      <c r="B41" s="145" t="s">
        <v>249</v>
      </c>
      <c r="C41" s="310"/>
      <c r="D41" s="302"/>
      <c r="E41" s="302"/>
      <c r="F41" s="310"/>
      <c r="G41" s="310"/>
      <c r="H41" s="160" t="s">
        <v>250</v>
      </c>
    </row>
    <row r="42" spans="1:8" ht="12" customHeight="1" x14ac:dyDescent="0.3">
      <c r="A42" s="302"/>
      <c r="B42" s="145" t="s">
        <v>251</v>
      </c>
      <c r="C42" s="155">
        <v>2016</v>
      </c>
      <c r="D42" s="310"/>
      <c r="E42" s="302"/>
      <c r="F42" s="155">
        <v>1</v>
      </c>
      <c r="G42" s="155">
        <v>2016</v>
      </c>
      <c r="H42" s="160"/>
    </row>
    <row r="43" spans="1:8" ht="12" customHeight="1" x14ac:dyDescent="0.3">
      <c r="A43" s="302"/>
      <c r="B43" s="145" t="s">
        <v>252</v>
      </c>
      <c r="C43" s="146"/>
      <c r="D43" s="146"/>
      <c r="E43" s="302"/>
      <c r="F43" s="146"/>
      <c r="G43" s="171"/>
      <c r="H43" s="174"/>
    </row>
    <row r="44" spans="1:8" ht="12" customHeight="1" x14ac:dyDescent="0.3">
      <c r="A44" s="310"/>
      <c r="B44" s="145" t="s">
        <v>253</v>
      </c>
      <c r="C44" s="153">
        <v>2015</v>
      </c>
      <c r="D44" s="153" t="s">
        <v>254</v>
      </c>
      <c r="E44" s="310"/>
      <c r="F44" s="153">
        <v>1</v>
      </c>
      <c r="G44" s="153">
        <v>2015</v>
      </c>
      <c r="H44" s="160"/>
    </row>
    <row r="45" spans="1:8" ht="12" customHeight="1" x14ac:dyDescent="0.3">
      <c r="A45" s="351">
        <v>4</v>
      </c>
      <c r="B45" s="145" t="s">
        <v>255</v>
      </c>
      <c r="C45" s="157"/>
      <c r="D45" s="149"/>
      <c r="E45" s="175"/>
      <c r="F45" s="153"/>
      <c r="G45" s="153"/>
      <c r="H45" s="160"/>
    </row>
    <row r="46" spans="1:8" ht="12" customHeight="1" x14ac:dyDescent="0.3">
      <c r="A46" s="302"/>
      <c r="B46" s="145" t="s">
        <v>256</v>
      </c>
      <c r="C46" s="146"/>
      <c r="D46" s="151"/>
      <c r="E46" s="159"/>
      <c r="F46" s="145"/>
      <c r="G46" s="153"/>
      <c r="H46" s="160"/>
    </row>
    <row r="47" spans="1:8" ht="12" customHeight="1" x14ac:dyDescent="0.3">
      <c r="A47" s="302"/>
      <c r="B47" s="145" t="s">
        <v>257</v>
      </c>
      <c r="C47" s="153">
        <v>2009</v>
      </c>
      <c r="D47" s="153" t="s">
        <v>258</v>
      </c>
      <c r="E47" s="345" t="s">
        <v>218</v>
      </c>
      <c r="F47" s="153">
        <v>1</v>
      </c>
      <c r="G47" s="153">
        <v>2010</v>
      </c>
      <c r="H47" s="160"/>
    </row>
    <row r="48" spans="1:8" ht="12" customHeight="1" x14ac:dyDescent="0.3">
      <c r="A48" s="302"/>
      <c r="B48" s="145" t="s">
        <v>259</v>
      </c>
      <c r="C48" s="153">
        <v>2011</v>
      </c>
      <c r="D48" s="153" t="s">
        <v>260</v>
      </c>
      <c r="E48" s="310"/>
      <c r="F48" s="153">
        <v>1</v>
      </c>
      <c r="G48" s="153">
        <v>2012</v>
      </c>
      <c r="H48" s="160"/>
    </row>
    <row r="49" spans="1:9" ht="45" customHeight="1" x14ac:dyDescent="0.35">
      <c r="A49" s="310"/>
      <c r="B49" s="145" t="s">
        <v>261</v>
      </c>
      <c r="C49" s="153">
        <v>2015</v>
      </c>
      <c r="D49" s="153" t="s">
        <v>262</v>
      </c>
      <c r="E49" s="156" t="s">
        <v>201</v>
      </c>
      <c r="F49" s="153">
        <v>1</v>
      </c>
      <c r="G49" s="153">
        <v>2016</v>
      </c>
      <c r="H49" s="160"/>
      <c r="I49" s="176"/>
    </row>
    <row r="50" spans="1:9" ht="12" customHeight="1" x14ac:dyDescent="0.3">
      <c r="A50" s="344">
        <v>4</v>
      </c>
      <c r="B50" s="145" t="s">
        <v>263</v>
      </c>
      <c r="C50" s="146"/>
      <c r="D50" s="177"/>
      <c r="E50" s="178"/>
      <c r="F50" s="177"/>
      <c r="G50" s="177"/>
      <c r="H50" s="174"/>
    </row>
    <row r="51" spans="1:9" ht="15" customHeight="1" x14ac:dyDescent="0.25">
      <c r="A51" s="302"/>
      <c r="B51" s="145" t="s">
        <v>264</v>
      </c>
      <c r="C51" s="344">
        <v>2005</v>
      </c>
      <c r="D51" s="344" t="s">
        <v>258</v>
      </c>
      <c r="E51" s="345" t="s">
        <v>218</v>
      </c>
      <c r="F51" s="344">
        <v>6</v>
      </c>
      <c r="G51" s="344">
        <v>2005</v>
      </c>
      <c r="H51" s="348" t="s">
        <v>265</v>
      </c>
    </row>
    <row r="52" spans="1:9" ht="12" customHeight="1" x14ac:dyDescent="0.25">
      <c r="A52" s="302"/>
      <c r="B52" s="145" t="s">
        <v>266</v>
      </c>
      <c r="C52" s="302"/>
      <c r="D52" s="302"/>
      <c r="E52" s="302"/>
      <c r="F52" s="302"/>
      <c r="G52" s="302"/>
      <c r="H52" s="302"/>
    </row>
    <row r="53" spans="1:9" ht="12" customHeight="1" x14ac:dyDescent="0.25">
      <c r="A53" s="302"/>
      <c r="B53" s="145" t="s">
        <v>267</v>
      </c>
      <c r="C53" s="302"/>
      <c r="D53" s="310"/>
      <c r="E53" s="302"/>
      <c r="F53" s="302"/>
      <c r="G53" s="302"/>
      <c r="H53" s="302"/>
    </row>
    <row r="54" spans="1:9" ht="12" customHeight="1" x14ac:dyDescent="0.25">
      <c r="A54" s="302"/>
      <c r="B54" s="145" t="s">
        <v>268</v>
      </c>
      <c r="C54" s="302"/>
      <c r="D54" s="345" t="s">
        <v>269</v>
      </c>
      <c r="E54" s="302"/>
      <c r="F54" s="302"/>
      <c r="G54" s="302"/>
      <c r="H54" s="302"/>
    </row>
    <row r="55" spans="1:9" ht="12" customHeight="1" x14ac:dyDescent="0.25">
      <c r="A55" s="302"/>
      <c r="B55" s="145" t="s">
        <v>270</v>
      </c>
      <c r="C55" s="302"/>
      <c r="D55" s="302"/>
      <c r="E55" s="302"/>
      <c r="F55" s="302"/>
      <c r="G55" s="302"/>
      <c r="H55" s="179" t="s">
        <v>271</v>
      </c>
    </row>
    <row r="56" spans="1:9" ht="12" customHeight="1" x14ac:dyDescent="0.25">
      <c r="A56" s="302"/>
      <c r="B56" s="145" t="s">
        <v>272</v>
      </c>
      <c r="C56" s="310"/>
      <c r="D56" s="310"/>
      <c r="E56" s="310"/>
      <c r="F56" s="310"/>
      <c r="G56" s="310"/>
      <c r="H56" s="180"/>
    </row>
    <row r="57" spans="1:9" ht="12" customHeight="1" x14ac:dyDescent="0.25">
      <c r="A57" s="302"/>
      <c r="B57" s="145" t="s">
        <v>273</v>
      </c>
      <c r="C57" s="344">
        <v>2014</v>
      </c>
      <c r="D57" s="157" t="s">
        <v>217</v>
      </c>
      <c r="E57" s="345" t="s">
        <v>218</v>
      </c>
      <c r="F57" s="153">
        <v>1</v>
      </c>
      <c r="G57" s="149"/>
      <c r="H57" s="348" t="s">
        <v>274</v>
      </c>
    </row>
    <row r="58" spans="1:9" ht="12" customHeight="1" x14ac:dyDescent="0.25">
      <c r="A58" s="302"/>
      <c r="B58" s="145" t="s">
        <v>275</v>
      </c>
      <c r="C58" s="302"/>
      <c r="D58" s="157" t="s">
        <v>276</v>
      </c>
      <c r="E58" s="302"/>
      <c r="F58" s="153">
        <v>1</v>
      </c>
      <c r="G58" s="149"/>
      <c r="H58" s="302"/>
    </row>
    <row r="59" spans="1:9" ht="12" customHeight="1" x14ac:dyDescent="0.25">
      <c r="A59" s="302"/>
      <c r="B59" s="145" t="s">
        <v>277</v>
      </c>
      <c r="C59" s="310"/>
      <c r="D59" s="157" t="s">
        <v>278</v>
      </c>
      <c r="E59" s="302"/>
      <c r="F59" s="153">
        <v>1</v>
      </c>
      <c r="G59" s="149"/>
      <c r="H59" s="302"/>
    </row>
    <row r="60" spans="1:9" ht="12" customHeight="1" x14ac:dyDescent="0.25">
      <c r="A60" s="302"/>
      <c r="B60" s="145" t="s">
        <v>279</v>
      </c>
      <c r="C60" s="171">
        <v>2012</v>
      </c>
      <c r="D60" s="153" t="s">
        <v>235</v>
      </c>
      <c r="E60" s="310"/>
      <c r="F60" s="171">
        <v>1</v>
      </c>
      <c r="G60" s="171"/>
      <c r="H60" s="310"/>
    </row>
    <row r="61" spans="1:9" ht="12" customHeight="1" x14ac:dyDescent="0.3">
      <c r="A61" s="302"/>
      <c r="B61" s="145" t="s">
        <v>280</v>
      </c>
      <c r="C61" s="151"/>
      <c r="D61" s="159"/>
      <c r="E61" s="159"/>
      <c r="F61" s="155"/>
      <c r="G61" s="155"/>
      <c r="H61" s="160"/>
    </row>
    <row r="62" spans="1:9" ht="12" customHeight="1" x14ac:dyDescent="0.3">
      <c r="A62" s="302"/>
      <c r="B62" s="145" t="s">
        <v>281</v>
      </c>
      <c r="C62" s="344">
        <v>2015</v>
      </c>
      <c r="D62" s="153" t="s">
        <v>200</v>
      </c>
      <c r="E62" s="345" t="s">
        <v>201</v>
      </c>
      <c r="F62" s="155">
        <v>1</v>
      </c>
      <c r="G62" s="155">
        <v>2015</v>
      </c>
      <c r="H62" s="160"/>
    </row>
    <row r="63" spans="1:9" ht="12" customHeight="1" x14ac:dyDescent="0.3">
      <c r="A63" s="302"/>
      <c r="B63" s="145" t="s">
        <v>282</v>
      </c>
      <c r="C63" s="302"/>
      <c r="D63" s="155" t="s">
        <v>283</v>
      </c>
      <c r="E63" s="302"/>
      <c r="F63" s="155">
        <v>1</v>
      </c>
      <c r="G63" s="153">
        <v>2016</v>
      </c>
      <c r="H63" s="160"/>
    </row>
    <row r="64" spans="1:9" ht="12" customHeight="1" x14ac:dyDescent="0.3">
      <c r="A64" s="302"/>
      <c r="B64" s="145" t="s">
        <v>284</v>
      </c>
      <c r="C64" s="302"/>
      <c r="D64" s="155" t="s">
        <v>285</v>
      </c>
      <c r="E64" s="302"/>
      <c r="F64" s="155">
        <v>1</v>
      </c>
      <c r="G64" s="153">
        <v>2016</v>
      </c>
      <c r="H64" s="160"/>
    </row>
    <row r="65" spans="1:8" ht="12" customHeight="1" x14ac:dyDescent="0.3">
      <c r="A65" s="302"/>
      <c r="B65" s="145" t="s">
        <v>286</v>
      </c>
      <c r="C65" s="302"/>
      <c r="D65" s="155" t="s">
        <v>206</v>
      </c>
      <c r="E65" s="302"/>
      <c r="F65" s="155">
        <v>1</v>
      </c>
      <c r="G65" s="153">
        <v>2016</v>
      </c>
      <c r="H65" s="160"/>
    </row>
    <row r="66" spans="1:8" ht="15" customHeight="1" x14ac:dyDescent="0.3">
      <c r="A66" s="302"/>
      <c r="B66" s="145" t="s">
        <v>287</v>
      </c>
      <c r="C66" s="310"/>
      <c r="D66" s="156" t="s">
        <v>288</v>
      </c>
      <c r="E66" s="310"/>
      <c r="F66" s="155">
        <v>1</v>
      </c>
      <c r="G66" s="153">
        <v>2016</v>
      </c>
      <c r="H66" s="160"/>
    </row>
    <row r="67" spans="1:8" ht="12" customHeight="1" x14ac:dyDescent="0.3">
      <c r="A67" s="302"/>
      <c r="B67" s="145" t="s">
        <v>289</v>
      </c>
      <c r="C67" s="159"/>
      <c r="D67" s="181"/>
      <c r="E67" s="181"/>
      <c r="F67" s="146"/>
      <c r="G67" s="153"/>
      <c r="H67" s="160"/>
    </row>
    <row r="68" spans="1:8" ht="12" customHeight="1" x14ac:dyDescent="0.3">
      <c r="A68" s="302"/>
      <c r="B68" s="145" t="s">
        <v>290</v>
      </c>
      <c r="C68" s="345">
        <v>2014</v>
      </c>
      <c r="D68" s="345" t="s">
        <v>291</v>
      </c>
      <c r="E68" s="345" t="s">
        <v>218</v>
      </c>
      <c r="F68" s="153">
        <v>1</v>
      </c>
      <c r="G68" s="153">
        <v>2014</v>
      </c>
      <c r="H68" s="160"/>
    </row>
    <row r="69" spans="1:8" ht="12" customHeight="1" x14ac:dyDescent="0.3">
      <c r="A69" s="302"/>
      <c r="B69" s="145" t="s">
        <v>292</v>
      </c>
      <c r="C69" s="302"/>
      <c r="D69" s="302"/>
      <c r="E69" s="302"/>
      <c r="F69" s="153">
        <v>1</v>
      </c>
      <c r="G69" s="153">
        <v>2014</v>
      </c>
      <c r="H69" s="160"/>
    </row>
    <row r="70" spans="1:8" ht="12" customHeight="1" x14ac:dyDescent="0.3">
      <c r="A70" s="302"/>
      <c r="B70" s="145" t="s">
        <v>293</v>
      </c>
      <c r="C70" s="302"/>
      <c r="D70" s="302"/>
      <c r="E70" s="302"/>
      <c r="F70" s="153">
        <v>1</v>
      </c>
      <c r="G70" s="153">
        <v>2014</v>
      </c>
      <c r="H70" s="160"/>
    </row>
    <row r="71" spans="1:8" ht="12" customHeight="1" x14ac:dyDescent="0.3">
      <c r="A71" s="302"/>
      <c r="B71" s="145" t="s">
        <v>294</v>
      </c>
      <c r="C71" s="302"/>
      <c r="D71" s="310"/>
      <c r="E71" s="302"/>
      <c r="F71" s="153">
        <v>1</v>
      </c>
      <c r="G71" s="153">
        <v>2014</v>
      </c>
      <c r="H71" s="160"/>
    </row>
    <row r="72" spans="1:8" ht="12" customHeight="1" x14ac:dyDescent="0.3">
      <c r="A72" s="302"/>
      <c r="B72" s="145" t="s">
        <v>295</v>
      </c>
      <c r="C72" s="302"/>
      <c r="D72" s="156" t="s">
        <v>296</v>
      </c>
      <c r="E72" s="302"/>
      <c r="F72" s="153">
        <v>1</v>
      </c>
      <c r="G72" s="153">
        <v>2014</v>
      </c>
      <c r="H72" s="160"/>
    </row>
    <row r="73" spans="1:8" ht="28.5" customHeight="1" x14ac:dyDescent="0.3">
      <c r="A73" s="302"/>
      <c r="B73" s="145" t="s">
        <v>297</v>
      </c>
      <c r="C73" s="302"/>
      <c r="D73" s="156" t="s">
        <v>298</v>
      </c>
      <c r="E73" s="302"/>
      <c r="F73" s="153">
        <v>1</v>
      </c>
      <c r="G73" s="153">
        <v>2014</v>
      </c>
      <c r="H73" s="160"/>
    </row>
    <row r="74" spans="1:8" ht="12" customHeight="1" x14ac:dyDescent="0.3">
      <c r="A74" s="302"/>
      <c r="B74" s="145" t="s">
        <v>299</v>
      </c>
      <c r="C74" s="310"/>
      <c r="D74" s="156" t="s">
        <v>296</v>
      </c>
      <c r="E74" s="310"/>
      <c r="F74" s="153">
        <v>1</v>
      </c>
      <c r="G74" s="153">
        <v>2014</v>
      </c>
      <c r="H74" s="160"/>
    </row>
    <row r="75" spans="1:8" ht="33" customHeight="1" x14ac:dyDescent="0.3">
      <c r="A75" s="302"/>
      <c r="B75" s="146" t="s">
        <v>300</v>
      </c>
      <c r="C75" s="156"/>
      <c r="D75" s="182"/>
      <c r="E75" s="183"/>
      <c r="F75" s="182"/>
      <c r="G75" s="156"/>
      <c r="H75" s="180"/>
    </row>
    <row r="76" spans="1:8" ht="15" customHeight="1" x14ac:dyDescent="0.3">
      <c r="A76" s="302"/>
      <c r="B76" s="145" t="s">
        <v>301</v>
      </c>
      <c r="C76" s="345">
        <v>2012</v>
      </c>
      <c r="D76" s="182" t="s">
        <v>235</v>
      </c>
      <c r="E76" s="345" t="s">
        <v>218</v>
      </c>
      <c r="F76" s="182">
        <v>1</v>
      </c>
      <c r="G76" s="156"/>
      <c r="H76" s="184" t="s">
        <v>302</v>
      </c>
    </row>
    <row r="77" spans="1:8" ht="15" customHeight="1" x14ac:dyDescent="0.25">
      <c r="A77" s="302"/>
      <c r="B77" s="145" t="s">
        <v>303</v>
      </c>
      <c r="C77" s="302"/>
      <c r="D77" s="157" t="s">
        <v>304</v>
      </c>
      <c r="E77" s="302"/>
      <c r="F77" s="157">
        <v>2</v>
      </c>
      <c r="G77" s="156"/>
      <c r="H77" s="183"/>
    </row>
    <row r="78" spans="1:8" ht="12" customHeight="1" x14ac:dyDescent="0.25">
      <c r="A78" s="302"/>
      <c r="B78" s="145" t="s">
        <v>305</v>
      </c>
      <c r="C78" s="156">
        <v>2013</v>
      </c>
      <c r="D78" s="157" t="s">
        <v>217</v>
      </c>
      <c r="E78" s="302"/>
      <c r="F78" s="157">
        <v>2</v>
      </c>
      <c r="G78" s="156"/>
      <c r="H78" s="185" t="s">
        <v>306</v>
      </c>
    </row>
    <row r="79" spans="1:8" ht="12" customHeight="1" x14ac:dyDescent="0.3">
      <c r="A79" s="302"/>
      <c r="B79" s="146" t="s">
        <v>307</v>
      </c>
      <c r="C79" s="156"/>
      <c r="D79" s="182"/>
      <c r="E79" s="302"/>
      <c r="F79" s="182"/>
      <c r="G79" s="156"/>
      <c r="H79" s="180"/>
    </row>
    <row r="80" spans="1:8" ht="12" customHeight="1" x14ac:dyDescent="0.25">
      <c r="A80" s="302"/>
      <c r="B80" s="145" t="s">
        <v>308</v>
      </c>
      <c r="C80" s="156">
        <v>2014</v>
      </c>
      <c r="D80" s="157" t="s">
        <v>217</v>
      </c>
      <c r="E80" s="302"/>
      <c r="F80" s="157">
        <v>1</v>
      </c>
      <c r="G80" s="156"/>
      <c r="H80" s="184" t="s">
        <v>309</v>
      </c>
    </row>
    <row r="81" spans="1:14" ht="12" customHeight="1" x14ac:dyDescent="0.3">
      <c r="A81" s="302"/>
      <c r="B81" s="146" t="s">
        <v>310</v>
      </c>
      <c r="C81" s="156"/>
      <c r="D81" s="182"/>
      <c r="E81" s="302"/>
      <c r="F81" s="182"/>
      <c r="G81" s="156"/>
      <c r="H81" s="180"/>
    </row>
    <row r="82" spans="1:14" ht="12" customHeight="1" x14ac:dyDescent="0.25">
      <c r="A82" s="310"/>
      <c r="B82" s="145" t="s">
        <v>311</v>
      </c>
      <c r="C82" s="156">
        <v>2014</v>
      </c>
      <c r="D82" s="157" t="s">
        <v>217</v>
      </c>
      <c r="E82" s="310"/>
      <c r="F82" s="157">
        <v>2</v>
      </c>
      <c r="G82" s="156"/>
      <c r="H82" s="184" t="s">
        <v>302</v>
      </c>
    </row>
    <row r="83" spans="1:14" ht="12" customHeight="1" x14ac:dyDescent="0.25">
      <c r="A83" s="171"/>
      <c r="B83" s="353" t="s">
        <v>312</v>
      </c>
      <c r="C83" s="312"/>
      <c r="D83" s="312"/>
      <c r="E83" s="333"/>
      <c r="F83" s="186">
        <f>F82+F80+F78+F77+F76+F74+F73+F72+F71+F70+F69+F68+F66+F65+F64+F63+F62+F60+F59+F58+F57+F51+F49+F47+F48+F44+F42+F40+F39+F37+F35+F33+F31+F30+F29+F26+F25+F24+F23+F21+F20+F19+F16+F13+F12+F11+F10+F9</f>
        <v>148</v>
      </c>
      <c r="G83" s="156"/>
      <c r="H83" s="187"/>
    </row>
    <row r="84" spans="1:14" ht="15" customHeight="1" x14ac:dyDescent="0.3">
      <c r="A84" s="153">
        <v>5</v>
      </c>
      <c r="B84" s="145" t="s">
        <v>313</v>
      </c>
      <c r="C84" s="156" t="s">
        <v>314</v>
      </c>
      <c r="D84" s="153" t="s">
        <v>260</v>
      </c>
      <c r="E84" s="156" t="s">
        <v>315</v>
      </c>
      <c r="F84" s="155"/>
      <c r="G84" s="156">
        <v>2007</v>
      </c>
      <c r="H84" s="188" t="s">
        <v>316</v>
      </c>
    </row>
    <row r="85" spans="1:14" ht="12" customHeight="1" x14ac:dyDescent="0.3">
      <c r="A85" s="189"/>
      <c r="B85" s="189"/>
      <c r="C85" s="189"/>
      <c r="D85" s="189"/>
      <c r="E85" s="190"/>
      <c r="F85" s="189"/>
      <c r="G85" s="189"/>
      <c r="H85" s="191"/>
    </row>
    <row r="86" spans="1:14" ht="12" customHeight="1" x14ac:dyDescent="0.35">
      <c r="A86" s="192" t="s">
        <v>317</v>
      </c>
      <c r="B86" s="189"/>
      <c r="C86" s="189"/>
      <c r="D86" s="189"/>
      <c r="E86" s="190"/>
      <c r="F86" s="189"/>
      <c r="G86" s="189"/>
      <c r="H86" s="191"/>
    </row>
    <row r="87" spans="1:14" ht="12" customHeight="1" x14ac:dyDescent="0.3">
      <c r="A87" s="189"/>
      <c r="B87" s="189"/>
      <c r="C87" s="189"/>
      <c r="D87" s="189"/>
      <c r="E87" s="190"/>
      <c r="F87" s="189"/>
      <c r="G87" s="189"/>
      <c r="H87" s="191"/>
    </row>
    <row r="88" spans="1:14" ht="12" customHeight="1" x14ac:dyDescent="0.3">
      <c r="A88" s="189"/>
      <c r="B88" s="189"/>
      <c r="C88" s="189"/>
      <c r="D88" s="189"/>
      <c r="E88" s="190"/>
      <c r="F88" s="189"/>
      <c r="G88" s="189"/>
      <c r="H88" s="191"/>
    </row>
    <row r="89" spans="1:14" ht="12" customHeight="1" x14ac:dyDescent="0.35">
      <c r="A89" s="193"/>
      <c r="B89" s="193"/>
      <c r="C89" s="193"/>
      <c r="D89" s="193"/>
      <c r="E89" s="194"/>
      <c r="F89" s="193"/>
      <c r="G89" s="193"/>
      <c r="H89" s="195"/>
    </row>
    <row r="90" spans="1:14" ht="12" customHeight="1" x14ac:dyDescent="0.35">
      <c r="A90" s="193"/>
      <c r="B90" s="193"/>
      <c r="C90" s="193"/>
      <c r="D90" s="193"/>
      <c r="E90" s="194"/>
      <c r="F90" s="193"/>
      <c r="G90" s="193"/>
      <c r="H90" s="195"/>
    </row>
    <row r="91" spans="1:14" ht="12" customHeight="1" x14ac:dyDescent="0.35">
      <c r="A91" s="193"/>
      <c r="B91" s="193"/>
      <c r="C91" s="193"/>
      <c r="D91" s="193"/>
      <c r="E91" s="194"/>
      <c r="F91" s="193"/>
      <c r="G91" s="193"/>
      <c r="H91" s="195"/>
      <c r="I91" s="193"/>
      <c r="J91" s="193"/>
      <c r="K91" s="193"/>
      <c r="L91" s="193"/>
      <c r="M91" s="193"/>
      <c r="N91" s="193"/>
    </row>
    <row r="92" spans="1:14" ht="12" customHeight="1" x14ac:dyDescent="0.25"/>
    <row r="93" spans="1:14" ht="12" customHeight="1" x14ac:dyDescent="0.25"/>
    <row r="94" spans="1:14" ht="12" customHeight="1" x14ac:dyDescent="0.25"/>
    <row r="95" spans="1:14" ht="12" customHeight="1" x14ac:dyDescent="0.25"/>
    <row r="96" spans="1:14"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60">
    <mergeCell ref="E76:E82"/>
    <mergeCell ref="B83:E83"/>
    <mergeCell ref="G27:G28"/>
    <mergeCell ref="H27:H28"/>
    <mergeCell ref="E57:E60"/>
    <mergeCell ref="E62:E66"/>
    <mergeCell ref="C68:C74"/>
    <mergeCell ref="D68:D71"/>
    <mergeCell ref="E68:E74"/>
    <mergeCell ref="A14:A26"/>
    <mergeCell ref="A27:A44"/>
    <mergeCell ref="A45:A49"/>
    <mergeCell ref="A50:A82"/>
    <mergeCell ref="C27:C28"/>
    <mergeCell ref="C76:C77"/>
    <mergeCell ref="A1:H1"/>
    <mergeCell ref="A2:H2"/>
    <mergeCell ref="A3:H3"/>
    <mergeCell ref="A7:A13"/>
    <mergeCell ref="F7:F8"/>
    <mergeCell ref="D9:D11"/>
    <mergeCell ref="E9:E13"/>
    <mergeCell ref="C57:C59"/>
    <mergeCell ref="C62:C66"/>
    <mergeCell ref="G14:G15"/>
    <mergeCell ref="H14:H15"/>
    <mergeCell ref="F16:F18"/>
    <mergeCell ref="H51:H54"/>
    <mergeCell ref="H57:H60"/>
    <mergeCell ref="D23:D24"/>
    <mergeCell ref="E23:E26"/>
    <mergeCell ref="E30:E32"/>
    <mergeCell ref="C31:C32"/>
    <mergeCell ref="D31:D32"/>
    <mergeCell ref="G31:G32"/>
    <mergeCell ref="H31:H32"/>
    <mergeCell ref="D27:D28"/>
    <mergeCell ref="F27:F28"/>
    <mergeCell ref="D37:D42"/>
    <mergeCell ref="C40:C41"/>
    <mergeCell ref="C25:C26"/>
    <mergeCell ref="C37:C38"/>
    <mergeCell ref="C51:C56"/>
    <mergeCell ref="D51:D53"/>
    <mergeCell ref="D54:D56"/>
    <mergeCell ref="C9:C11"/>
    <mergeCell ref="C12:C13"/>
    <mergeCell ref="C14:C15"/>
    <mergeCell ref="D16:D18"/>
    <mergeCell ref="E16:E20"/>
    <mergeCell ref="C19:C20"/>
    <mergeCell ref="F51:F56"/>
    <mergeCell ref="G51:G56"/>
    <mergeCell ref="E34:E44"/>
    <mergeCell ref="F37:F38"/>
    <mergeCell ref="G37:G38"/>
    <mergeCell ref="F40:F41"/>
    <mergeCell ref="G40:G41"/>
    <mergeCell ref="E47:E48"/>
    <mergeCell ref="E51:E56"/>
  </mergeCells>
  <printOptions horizontalCentered="1"/>
  <pageMargins left="0.31496062992126" right="0.31496062992126" top="0.31496062992126" bottom="0.196850393700787" header="0" footer="0"/>
  <pageSetup paperSize="9" orientation="landscape"/>
  <rowBreaks count="1" manualBreakCount="1">
    <brk id="4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000"/>
  <sheetViews>
    <sheetView workbookViewId="0"/>
  </sheetViews>
  <sheetFormatPr defaultColWidth="12.6328125" defaultRowHeight="15" customHeight="1" x14ac:dyDescent="0.25"/>
  <cols>
    <col min="1" max="1" width="4.7265625" customWidth="1"/>
    <col min="2" max="2" width="13.36328125" customWidth="1"/>
    <col min="3" max="3" width="15.36328125" customWidth="1"/>
    <col min="4" max="4" width="6.7265625" customWidth="1"/>
    <col min="5" max="5" width="7" customWidth="1"/>
    <col min="6" max="7" width="9.08984375" customWidth="1"/>
    <col min="8" max="8" width="5.90625" customWidth="1"/>
    <col min="9" max="9" width="4" customWidth="1"/>
    <col min="10" max="10" width="4.08984375" customWidth="1"/>
    <col min="11" max="11" width="5.36328125" customWidth="1"/>
    <col min="12" max="12" width="5.90625" customWidth="1"/>
    <col min="13" max="13" width="5.08984375" customWidth="1"/>
    <col min="14" max="14" width="3.90625" customWidth="1"/>
    <col min="15" max="15" width="9" customWidth="1"/>
    <col min="16" max="16" width="5.08984375" customWidth="1"/>
    <col min="17" max="17" width="9.08984375" customWidth="1"/>
    <col min="18" max="18" width="4.36328125" customWidth="1"/>
    <col min="19" max="19" width="5.08984375" customWidth="1"/>
    <col min="20" max="20" width="9.08984375" customWidth="1"/>
    <col min="21" max="21" width="13.08984375" customWidth="1"/>
    <col min="22" max="25" width="9.36328125" customWidth="1"/>
    <col min="26" max="26" width="14.26953125" customWidth="1"/>
    <col min="27" max="27" width="7.7265625" customWidth="1"/>
    <col min="28" max="33" width="8.90625" customWidth="1"/>
  </cols>
  <sheetData>
    <row r="1" spans="1:33" ht="12" customHeight="1" x14ac:dyDescent="0.25"/>
    <row r="2" spans="1:33" ht="18" customHeight="1" x14ac:dyDescent="0.6">
      <c r="A2" s="357" t="s">
        <v>318</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196"/>
    </row>
    <row r="3" spans="1:33" ht="18" customHeight="1" x14ac:dyDescent="0.25">
      <c r="A3" s="357" t="s">
        <v>319</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197"/>
    </row>
    <row r="4" spans="1:33" ht="15" customHeight="1" x14ac:dyDescent="0.25">
      <c r="A4" s="198"/>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7"/>
    </row>
    <row r="5" spans="1:33" ht="21" customHeight="1" x14ac:dyDescent="0.6">
      <c r="A5" s="366" t="s">
        <v>320</v>
      </c>
      <c r="B5" s="356" t="s">
        <v>196</v>
      </c>
      <c r="C5" s="333"/>
      <c r="D5" s="356" t="s">
        <v>321</v>
      </c>
      <c r="E5" s="312"/>
      <c r="F5" s="312"/>
      <c r="G5" s="312"/>
      <c r="H5" s="312"/>
      <c r="I5" s="312"/>
      <c r="J5" s="312"/>
      <c r="K5" s="312"/>
      <c r="L5" s="312"/>
      <c r="M5" s="312"/>
      <c r="N5" s="312"/>
      <c r="O5" s="312"/>
      <c r="P5" s="312"/>
      <c r="Q5" s="312"/>
      <c r="R5" s="312"/>
      <c r="S5" s="312"/>
      <c r="T5" s="333"/>
      <c r="U5" s="359" t="s">
        <v>322</v>
      </c>
      <c r="V5" s="356" t="s">
        <v>323</v>
      </c>
      <c r="W5" s="312"/>
      <c r="X5" s="312"/>
      <c r="Y5" s="333"/>
      <c r="Z5" s="359" t="s">
        <v>324</v>
      </c>
      <c r="AA5" s="359" t="s">
        <v>312</v>
      </c>
      <c r="AB5" s="360"/>
      <c r="AC5" s="200"/>
      <c r="AD5" s="200"/>
      <c r="AE5" s="200"/>
      <c r="AF5" s="200"/>
    </row>
    <row r="6" spans="1:33" ht="21" customHeight="1" x14ac:dyDescent="0.6">
      <c r="A6" s="302"/>
      <c r="B6" s="359" t="s">
        <v>325</v>
      </c>
      <c r="C6" s="359" t="s">
        <v>326</v>
      </c>
      <c r="D6" s="356" t="s">
        <v>327</v>
      </c>
      <c r="E6" s="333"/>
      <c r="F6" s="201" t="s">
        <v>328</v>
      </c>
      <c r="G6" s="201" t="s">
        <v>329</v>
      </c>
      <c r="H6" s="356" t="s">
        <v>330</v>
      </c>
      <c r="I6" s="312"/>
      <c r="J6" s="312"/>
      <c r="K6" s="333"/>
      <c r="L6" s="356" t="s">
        <v>331</v>
      </c>
      <c r="M6" s="312"/>
      <c r="N6" s="333"/>
      <c r="O6" s="356" t="s">
        <v>332</v>
      </c>
      <c r="P6" s="333"/>
      <c r="Q6" s="202" t="s">
        <v>333</v>
      </c>
      <c r="R6" s="356" t="s">
        <v>334</v>
      </c>
      <c r="S6" s="333"/>
      <c r="T6" s="202" t="s">
        <v>335</v>
      </c>
      <c r="U6" s="302"/>
      <c r="V6" s="202" t="s">
        <v>336</v>
      </c>
      <c r="W6" s="202" t="s">
        <v>337</v>
      </c>
      <c r="X6" s="202" t="s">
        <v>338</v>
      </c>
      <c r="Y6" s="202" t="s">
        <v>339</v>
      </c>
      <c r="Z6" s="302"/>
      <c r="AA6" s="302"/>
      <c r="AB6" s="301"/>
      <c r="AC6" s="200"/>
      <c r="AD6" s="200"/>
      <c r="AE6" s="200"/>
      <c r="AF6" s="200"/>
    </row>
    <row r="7" spans="1:33" ht="21" customHeight="1" x14ac:dyDescent="0.6">
      <c r="A7" s="310"/>
      <c r="B7" s="310"/>
      <c r="C7" s="310"/>
      <c r="D7" s="203" t="s">
        <v>340</v>
      </c>
      <c r="E7" s="203" t="s">
        <v>341</v>
      </c>
      <c r="F7" s="202" t="s">
        <v>342</v>
      </c>
      <c r="G7" s="202" t="s">
        <v>343</v>
      </c>
      <c r="H7" s="203" t="s">
        <v>344</v>
      </c>
      <c r="I7" s="203" t="s">
        <v>345</v>
      </c>
      <c r="J7" s="203" t="s">
        <v>346</v>
      </c>
      <c r="K7" s="203" t="s">
        <v>347</v>
      </c>
      <c r="L7" s="203" t="s">
        <v>348</v>
      </c>
      <c r="M7" s="203" t="s">
        <v>349</v>
      </c>
      <c r="N7" s="203" t="s">
        <v>350</v>
      </c>
      <c r="O7" s="203" t="s">
        <v>351</v>
      </c>
      <c r="P7" s="203" t="s">
        <v>352</v>
      </c>
      <c r="Q7" s="202" t="s">
        <v>353</v>
      </c>
      <c r="R7" s="203" t="s">
        <v>354</v>
      </c>
      <c r="S7" s="203" t="s">
        <v>355</v>
      </c>
      <c r="T7" s="202" t="s">
        <v>356</v>
      </c>
      <c r="U7" s="310"/>
      <c r="V7" s="202" t="s">
        <v>357</v>
      </c>
      <c r="W7" s="202" t="s">
        <v>358</v>
      </c>
      <c r="X7" s="203" t="s">
        <v>359</v>
      </c>
      <c r="Y7" s="203" t="s">
        <v>360</v>
      </c>
      <c r="Z7" s="310"/>
      <c r="AA7" s="310"/>
      <c r="AB7" s="301"/>
      <c r="AC7" s="200"/>
      <c r="AD7" s="200"/>
      <c r="AE7" s="200"/>
      <c r="AF7" s="200"/>
    </row>
    <row r="8" spans="1:33" ht="18" customHeight="1" x14ac:dyDescent="0.6">
      <c r="A8" s="204">
        <v>1</v>
      </c>
      <c r="B8" s="205" t="s">
        <v>361</v>
      </c>
      <c r="C8" s="206" t="s">
        <v>362</v>
      </c>
      <c r="D8" s="206">
        <v>11</v>
      </c>
      <c r="E8" s="206">
        <v>9</v>
      </c>
      <c r="F8" s="206">
        <v>6</v>
      </c>
      <c r="G8" s="206">
        <v>7</v>
      </c>
      <c r="H8" s="206">
        <v>7</v>
      </c>
      <c r="I8" s="206"/>
      <c r="J8" s="206"/>
      <c r="K8" s="207"/>
      <c r="L8" s="206">
        <v>16</v>
      </c>
      <c r="M8" s="206"/>
      <c r="N8" s="207"/>
      <c r="O8" s="206">
        <v>11</v>
      </c>
      <c r="P8" s="207"/>
      <c r="Q8" s="206"/>
      <c r="R8" s="206"/>
      <c r="S8" s="206">
        <v>22</v>
      </c>
      <c r="T8" s="206">
        <v>3</v>
      </c>
      <c r="U8" s="202">
        <f t="shared" ref="U8:U28" si="0">SUM(D8:T8)</f>
        <v>92</v>
      </c>
      <c r="V8" s="206">
        <v>8</v>
      </c>
      <c r="W8" s="206"/>
      <c r="X8" s="206">
        <v>27</v>
      </c>
      <c r="Y8" s="206">
        <v>4</v>
      </c>
      <c r="Z8" s="202">
        <f t="shared" ref="Z8:Z28" si="1">SUM(V8:Y8)</f>
        <v>39</v>
      </c>
      <c r="AA8" s="202">
        <f t="shared" ref="AA8:AA28" si="2">U8+Z8</f>
        <v>131</v>
      </c>
      <c r="AB8" s="208"/>
      <c r="AC8" s="200">
        <f>92+0+37+7+0+100+1+0+0+0+4+0+1+4+4+3+0+0+2+1+0</f>
        <v>256</v>
      </c>
      <c r="AD8" s="200"/>
      <c r="AE8" s="200"/>
      <c r="AF8" s="200"/>
    </row>
    <row r="9" spans="1:33" ht="18" customHeight="1" x14ac:dyDescent="0.6">
      <c r="A9" s="204">
        <v>2</v>
      </c>
      <c r="B9" s="205" t="s">
        <v>361</v>
      </c>
      <c r="C9" s="206" t="s">
        <v>363</v>
      </c>
      <c r="D9" s="206"/>
      <c r="E9" s="207"/>
      <c r="F9" s="206"/>
      <c r="G9" s="206"/>
      <c r="H9" s="206"/>
      <c r="I9" s="206"/>
      <c r="J9" s="206"/>
      <c r="K9" s="207"/>
      <c r="L9" s="206"/>
      <c r="M9" s="206"/>
      <c r="N9" s="207"/>
      <c r="O9" s="206"/>
      <c r="P9" s="207"/>
      <c r="Q9" s="206"/>
      <c r="R9" s="206"/>
      <c r="S9" s="206"/>
      <c r="T9" s="206"/>
      <c r="U9" s="202">
        <f t="shared" si="0"/>
        <v>0</v>
      </c>
      <c r="V9" s="202"/>
      <c r="W9" s="206"/>
      <c r="X9" s="207"/>
      <c r="Y9" s="206">
        <v>47</v>
      </c>
      <c r="Z9" s="202">
        <f t="shared" si="1"/>
        <v>47</v>
      </c>
      <c r="AA9" s="202">
        <f t="shared" si="2"/>
        <v>47</v>
      </c>
      <c r="AB9" s="208"/>
      <c r="AC9" s="200"/>
      <c r="AD9" s="200"/>
      <c r="AE9" s="200"/>
      <c r="AF9" s="200"/>
    </row>
    <row r="10" spans="1:33" ht="18" customHeight="1" x14ac:dyDescent="0.6">
      <c r="A10" s="204">
        <v>3</v>
      </c>
      <c r="B10" s="205" t="s">
        <v>361</v>
      </c>
      <c r="C10" s="206" t="s">
        <v>364</v>
      </c>
      <c r="D10" s="206">
        <v>11</v>
      </c>
      <c r="E10" s="207"/>
      <c r="F10" s="206">
        <v>10</v>
      </c>
      <c r="G10" s="206">
        <v>1</v>
      </c>
      <c r="H10" s="206">
        <v>4</v>
      </c>
      <c r="I10" s="206"/>
      <c r="J10" s="206"/>
      <c r="K10" s="207"/>
      <c r="L10" s="206"/>
      <c r="M10" s="206"/>
      <c r="N10" s="207"/>
      <c r="O10" s="206">
        <v>1</v>
      </c>
      <c r="P10" s="207"/>
      <c r="Q10" s="206"/>
      <c r="R10" s="206"/>
      <c r="S10" s="206">
        <v>10</v>
      </c>
      <c r="T10" s="206"/>
      <c r="U10" s="202">
        <f t="shared" si="0"/>
        <v>37</v>
      </c>
      <c r="V10" s="202"/>
      <c r="W10" s="206"/>
      <c r="X10" s="206"/>
      <c r="Y10" s="206"/>
      <c r="Z10" s="202">
        <f t="shared" si="1"/>
        <v>0</v>
      </c>
      <c r="AA10" s="202">
        <f t="shared" si="2"/>
        <v>37</v>
      </c>
      <c r="AB10" s="208" t="s">
        <v>365</v>
      </c>
      <c r="AC10" s="200">
        <f>SUM(U8:U13)</f>
        <v>247</v>
      </c>
      <c r="AD10" s="200"/>
      <c r="AE10" s="200"/>
      <c r="AF10" s="200"/>
    </row>
    <row r="11" spans="1:33" ht="18" customHeight="1" x14ac:dyDescent="0.6">
      <c r="A11" s="204">
        <v>4</v>
      </c>
      <c r="B11" s="205" t="s">
        <v>361</v>
      </c>
      <c r="C11" s="206" t="s">
        <v>366</v>
      </c>
      <c r="D11" s="206"/>
      <c r="E11" s="207"/>
      <c r="F11" s="206"/>
      <c r="G11" s="206"/>
      <c r="H11" s="206"/>
      <c r="I11" s="206"/>
      <c r="J11" s="206"/>
      <c r="K11" s="207"/>
      <c r="L11" s="206"/>
      <c r="M11" s="206"/>
      <c r="N11" s="207"/>
      <c r="O11" s="206">
        <v>7</v>
      </c>
      <c r="P11" s="207"/>
      <c r="Q11" s="206"/>
      <c r="R11" s="206"/>
      <c r="S11" s="206"/>
      <c r="T11" s="206"/>
      <c r="U11" s="202">
        <f t="shared" si="0"/>
        <v>7</v>
      </c>
      <c r="V11" s="202"/>
      <c r="W11" s="206"/>
      <c r="X11" s="206">
        <v>30</v>
      </c>
      <c r="Y11" s="206"/>
      <c r="Z11" s="202">
        <f t="shared" si="1"/>
        <v>30</v>
      </c>
      <c r="AA11" s="202">
        <f t="shared" si="2"/>
        <v>37</v>
      </c>
      <c r="AB11" s="208" t="s">
        <v>367</v>
      </c>
      <c r="AC11" s="200">
        <f>SUM(U14:U23)</f>
        <v>17</v>
      </c>
      <c r="AD11" s="200"/>
      <c r="AE11" s="200"/>
      <c r="AF11" s="200"/>
    </row>
    <row r="12" spans="1:33" ht="18" customHeight="1" x14ac:dyDescent="0.6">
      <c r="A12" s="204">
        <v>5</v>
      </c>
      <c r="B12" s="205" t="s">
        <v>361</v>
      </c>
      <c r="C12" s="206" t="s">
        <v>368</v>
      </c>
      <c r="D12" s="206"/>
      <c r="E12" s="207"/>
      <c r="F12" s="206"/>
      <c r="G12" s="206"/>
      <c r="H12" s="206"/>
      <c r="I12" s="206"/>
      <c r="J12" s="206"/>
      <c r="K12" s="207"/>
      <c r="L12" s="206"/>
      <c r="M12" s="206"/>
      <c r="N12" s="207"/>
      <c r="O12" s="206"/>
      <c r="P12" s="207"/>
      <c r="Q12" s="206"/>
      <c r="R12" s="206"/>
      <c r="S12" s="206"/>
      <c r="T12" s="206"/>
      <c r="U12" s="202">
        <f t="shared" si="0"/>
        <v>0</v>
      </c>
      <c r="V12" s="202"/>
      <c r="W12" s="206"/>
      <c r="X12" s="207"/>
      <c r="Y12" s="206">
        <v>55</v>
      </c>
      <c r="Z12" s="202">
        <f t="shared" si="1"/>
        <v>55</v>
      </c>
      <c r="AA12" s="202">
        <f t="shared" si="2"/>
        <v>55</v>
      </c>
      <c r="AB12" s="208" t="s">
        <v>369</v>
      </c>
      <c r="AC12" s="200">
        <f>SUM(U26:U28)</f>
        <v>3</v>
      </c>
      <c r="AD12" s="200"/>
      <c r="AE12" s="200"/>
      <c r="AF12" s="200"/>
    </row>
    <row r="13" spans="1:33" ht="18" customHeight="1" x14ac:dyDescent="0.4">
      <c r="A13" s="204">
        <v>6</v>
      </c>
      <c r="B13" s="205" t="s">
        <v>361</v>
      </c>
      <c r="C13" s="206" t="s">
        <v>370</v>
      </c>
      <c r="D13" s="206">
        <v>22</v>
      </c>
      <c r="E13" s="207"/>
      <c r="F13" s="206">
        <v>13</v>
      </c>
      <c r="G13" s="206">
        <v>8</v>
      </c>
      <c r="H13" s="206">
        <v>3</v>
      </c>
      <c r="I13" s="206"/>
      <c r="J13" s="206"/>
      <c r="K13" s="207"/>
      <c r="L13" s="206">
        <v>13</v>
      </c>
      <c r="M13" s="206"/>
      <c r="N13" s="207"/>
      <c r="O13" s="206">
        <v>16</v>
      </c>
      <c r="P13" s="207"/>
      <c r="Q13" s="206"/>
      <c r="R13" s="206"/>
      <c r="S13" s="206">
        <v>36</v>
      </c>
      <c r="T13" s="206"/>
      <c r="U13" s="202">
        <f t="shared" si="0"/>
        <v>111</v>
      </c>
      <c r="V13" s="202"/>
      <c r="W13" s="206"/>
      <c r="X13" s="206">
        <v>39</v>
      </c>
      <c r="Y13" s="206"/>
      <c r="Z13" s="202">
        <f t="shared" si="1"/>
        <v>39</v>
      </c>
      <c r="AA13" s="202">
        <f t="shared" si="2"/>
        <v>150</v>
      </c>
      <c r="AB13" s="208" t="s">
        <v>371</v>
      </c>
      <c r="AC13" s="209">
        <f>SUM(AC10:AC12)</f>
        <v>267</v>
      </c>
      <c r="AD13" s="209"/>
      <c r="AE13" s="209"/>
      <c r="AF13" s="209"/>
      <c r="AG13" s="209"/>
    </row>
    <row r="14" spans="1:33" ht="18" customHeight="1" x14ac:dyDescent="0.6">
      <c r="A14" s="204">
        <v>7</v>
      </c>
      <c r="B14" s="205" t="s">
        <v>361</v>
      </c>
      <c r="C14" s="206" t="s">
        <v>372</v>
      </c>
      <c r="D14" s="206"/>
      <c r="E14" s="206"/>
      <c r="F14" s="206"/>
      <c r="G14" s="206"/>
      <c r="H14" s="206">
        <v>1</v>
      </c>
      <c r="I14" s="206"/>
      <c r="J14" s="206"/>
      <c r="K14" s="207"/>
      <c r="L14" s="206"/>
      <c r="M14" s="206"/>
      <c r="N14" s="206"/>
      <c r="O14" s="206"/>
      <c r="P14" s="206"/>
      <c r="Q14" s="206"/>
      <c r="R14" s="206"/>
      <c r="S14" s="206"/>
      <c r="T14" s="206"/>
      <c r="U14" s="202">
        <f t="shared" si="0"/>
        <v>1</v>
      </c>
      <c r="V14" s="206"/>
      <c r="W14" s="206"/>
      <c r="X14" s="206"/>
      <c r="Y14" s="206"/>
      <c r="Z14" s="202">
        <f t="shared" si="1"/>
        <v>0</v>
      </c>
      <c r="AA14" s="202">
        <f t="shared" si="2"/>
        <v>1</v>
      </c>
      <c r="AB14" s="208"/>
      <c r="AC14" s="200"/>
      <c r="AD14" s="200"/>
      <c r="AE14" s="200"/>
      <c r="AF14" s="200"/>
    </row>
    <row r="15" spans="1:33" ht="18" customHeight="1" x14ac:dyDescent="0.6">
      <c r="A15" s="204">
        <v>8</v>
      </c>
      <c r="B15" s="205" t="s">
        <v>361</v>
      </c>
      <c r="C15" s="206" t="s">
        <v>373</v>
      </c>
      <c r="D15" s="206"/>
      <c r="E15" s="206"/>
      <c r="F15" s="206"/>
      <c r="G15" s="206"/>
      <c r="H15" s="206"/>
      <c r="I15" s="206"/>
      <c r="J15" s="206"/>
      <c r="K15" s="206"/>
      <c r="L15" s="206"/>
      <c r="M15" s="206"/>
      <c r="N15" s="206"/>
      <c r="O15" s="206"/>
      <c r="P15" s="206"/>
      <c r="Q15" s="206"/>
      <c r="R15" s="206"/>
      <c r="S15" s="206"/>
      <c r="T15" s="206"/>
      <c r="U15" s="202">
        <f t="shared" si="0"/>
        <v>0</v>
      </c>
      <c r="V15" s="206"/>
      <c r="W15" s="206"/>
      <c r="X15" s="206"/>
      <c r="Y15" s="206"/>
      <c r="Z15" s="202">
        <f t="shared" si="1"/>
        <v>0</v>
      </c>
      <c r="AA15" s="202">
        <f t="shared" si="2"/>
        <v>0</v>
      </c>
      <c r="AB15" s="208"/>
      <c r="AC15" s="200"/>
      <c r="AD15" s="200"/>
      <c r="AE15" s="200"/>
      <c r="AF15" s="200"/>
    </row>
    <row r="16" spans="1:33" ht="18" customHeight="1" x14ac:dyDescent="0.6">
      <c r="A16" s="204">
        <v>9</v>
      </c>
      <c r="B16" s="205" t="s">
        <v>361</v>
      </c>
      <c r="C16" s="206" t="s">
        <v>374</v>
      </c>
      <c r="D16" s="206"/>
      <c r="E16" s="206"/>
      <c r="F16" s="206"/>
      <c r="G16" s="206"/>
      <c r="H16" s="206"/>
      <c r="I16" s="206"/>
      <c r="J16" s="206"/>
      <c r="K16" s="206"/>
      <c r="L16" s="206"/>
      <c r="M16" s="206"/>
      <c r="N16" s="206"/>
      <c r="O16" s="206"/>
      <c r="P16" s="206"/>
      <c r="Q16" s="206"/>
      <c r="R16" s="206"/>
      <c r="S16" s="206"/>
      <c r="T16" s="206"/>
      <c r="U16" s="202">
        <f t="shared" si="0"/>
        <v>0</v>
      </c>
      <c r="V16" s="206">
        <v>5</v>
      </c>
      <c r="W16" s="206"/>
      <c r="X16" s="206"/>
      <c r="Y16" s="206"/>
      <c r="Z16" s="202">
        <f t="shared" si="1"/>
        <v>5</v>
      </c>
      <c r="AA16" s="202">
        <f t="shared" si="2"/>
        <v>5</v>
      </c>
      <c r="AB16" s="208"/>
      <c r="AC16" s="200"/>
      <c r="AD16" s="200"/>
      <c r="AE16" s="200"/>
      <c r="AF16" s="200"/>
    </row>
    <row r="17" spans="1:32" ht="18" customHeight="1" x14ac:dyDescent="0.6">
      <c r="A17" s="204">
        <v>10</v>
      </c>
      <c r="B17" s="205" t="s">
        <v>361</v>
      </c>
      <c r="C17" s="206" t="s">
        <v>375</v>
      </c>
      <c r="D17" s="206"/>
      <c r="E17" s="206"/>
      <c r="F17" s="206"/>
      <c r="G17" s="206"/>
      <c r="H17" s="206"/>
      <c r="I17" s="206"/>
      <c r="J17" s="206"/>
      <c r="K17" s="206"/>
      <c r="L17" s="206"/>
      <c r="M17" s="206"/>
      <c r="N17" s="206"/>
      <c r="O17" s="206"/>
      <c r="P17" s="206"/>
      <c r="Q17" s="206"/>
      <c r="R17" s="206"/>
      <c r="S17" s="206"/>
      <c r="T17" s="206"/>
      <c r="U17" s="202">
        <f t="shared" si="0"/>
        <v>0</v>
      </c>
      <c r="V17" s="206"/>
      <c r="W17" s="206">
        <v>4</v>
      </c>
      <c r="X17" s="206"/>
      <c r="Y17" s="206"/>
      <c r="Z17" s="202">
        <f t="shared" si="1"/>
        <v>4</v>
      </c>
      <c r="AA17" s="202">
        <f t="shared" si="2"/>
        <v>4</v>
      </c>
      <c r="AB17" s="208"/>
      <c r="AC17" s="200"/>
      <c r="AD17" s="200"/>
      <c r="AE17" s="200"/>
      <c r="AF17" s="200"/>
    </row>
    <row r="18" spans="1:32" ht="18" customHeight="1" x14ac:dyDescent="0.6">
      <c r="A18" s="204">
        <v>11</v>
      </c>
      <c r="B18" s="205" t="s">
        <v>376</v>
      </c>
      <c r="C18" s="206" t="s">
        <v>377</v>
      </c>
      <c r="D18" s="206"/>
      <c r="E18" s="206"/>
      <c r="F18" s="206"/>
      <c r="G18" s="206"/>
      <c r="H18" s="206"/>
      <c r="I18" s="206"/>
      <c r="J18" s="206"/>
      <c r="K18" s="206"/>
      <c r="L18" s="206"/>
      <c r="M18" s="206"/>
      <c r="N18" s="206">
        <v>1</v>
      </c>
      <c r="O18" s="206"/>
      <c r="P18" s="206"/>
      <c r="Q18" s="206">
        <v>1</v>
      </c>
      <c r="R18" s="206"/>
      <c r="S18" s="206">
        <v>1</v>
      </c>
      <c r="T18" s="206">
        <v>1</v>
      </c>
      <c r="U18" s="202">
        <f t="shared" si="0"/>
        <v>4</v>
      </c>
      <c r="V18" s="206"/>
      <c r="W18" s="206"/>
      <c r="X18" s="206"/>
      <c r="Y18" s="206"/>
      <c r="Z18" s="202">
        <f t="shared" si="1"/>
        <v>0</v>
      </c>
      <c r="AA18" s="202">
        <f t="shared" si="2"/>
        <v>4</v>
      </c>
      <c r="AB18" s="208"/>
      <c r="AC18" s="200"/>
      <c r="AD18" s="200"/>
      <c r="AE18" s="200"/>
      <c r="AF18" s="200"/>
    </row>
    <row r="19" spans="1:32" ht="18" customHeight="1" x14ac:dyDescent="0.6">
      <c r="A19" s="204">
        <v>12</v>
      </c>
      <c r="B19" s="205" t="s">
        <v>376</v>
      </c>
      <c r="C19" s="206" t="s">
        <v>378</v>
      </c>
      <c r="D19" s="206"/>
      <c r="E19" s="206"/>
      <c r="F19" s="206"/>
      <c r="G19" s="206"/>
      <c r="H19" s="206"/>
      <c r="I19" s="206"/>
      <c r="J19" s="206"/>
      <c r="K19" s="206"/>
      <c r="L19" s="206"/>
      <c r="M19" s="206"/>
      <c r="N19" s="206"/>
      <c r="O19" s="206"/>
      <c r="P19" s="206"/>
      <c r="Q19" s="206"/>
      <c r="R19" s="206"/>
      <c r="S19" s="206"/>
      <c r="T19" s="206"/>
      <c r="U19" s="202">
        <f t="shared" si="0"/>
        <v>0</v>
      </c>
      <c r="V19" s="206">
        <v>5</v>
      </c>
      <c r="W19" s="206"/>
      <c r="X19" s="206"/>
      <c r="Y19" s="206"/>
      <c r="Z19" s="202">
        <f t="shared" si="1"/>
        <v>5</v>
      </c>
      <c r="AA19" s="202">
        <f t="shared" si="2"/>
        <v>5</v>
      </c>
      <c r="AB19" s="208"/>
      <c r="AC19" s="200"/>
      <c r="AD19" s="200"/>
      <c r="AE19" s="200"/>
      <c r="AF19" s="200"/>
    </row>
    <row r="20" spans="1:32" ht="18" customHeight="1" x14ac:dyDescent="0.6">
      <c r="A20" s="204">
        <v>13</v>
      </c>
      <c r="B20" s="205" t="s">
        <v>376</v>
      </c>
      <c r="C20" s="206" t="s">
        <v>379</v>
      </c>
      <c r="D20" s="206"/>
      <c r="E20" s="206"/>
      <c r="F20" s="206"/>
      <c r="G20" s="206"/>
      <c r="H20" s="206"/>
      <c r="I20" s="206"/>
      <c r="J20" s="206"/>
      <c r="K20" s="206"/>
      <c r="L20" s="206"/>
      <c r="M20" s="206"/>
      <c r="N20" s="206"/>
      <c r="O20" s="206"/>
      <c r="P20" s="206"/>
      <c r="Q20" s="206"/>
      <c r="R20" s="206"/>
      <c r="S20" s="206"/>
      <c r="T20" s="206">
        <v>1</v>
      </c>
      <c r="U20" s="202">
        <f t="shared" si="0"/>
        <v>1</v>
      </c>
      <c r="V20" s="206">
        <v>10</v>
      </c>
      <c r="W20" s="206">
        <v>12</v>
      </c>
      <c r="X20" s="206"/>
      <c r="Y20" s="206"/>
      <c r="Z20" s="202">
        <f t="shared" si="1"/>
        <v>22</v>
      </c>
      <c r="AA20" s="202">
        <f t="shared" si="2"/>
        <v>23</v>
      </c>
      <c r="AB20" s="208"/>
      <c r="AC20" s="200"/>
      <c r="AD20" s="200"/>
      <c r="AE20" s="200"/>
      <c r="AF20" s="200"/>
    </row>
    <row r="21" spans="1:32" ht="18" customHeight="1" x14ac:dyDescent="0.6">
      <c r="A21" s="204">
        <v>14</v>
      </c>
      <c r="B21" s="205" t="s">
        <v>376</v>
      </c>
      <c r="C21" s="206" t="s">
        <v>380</v>
      </c>
      <c r="D21" s="206"/>
      <c r="E21" s="206">
        <v>1</v>
      </c>
      <c r="F21" s="206"/>
      <c r="G21" s="206"/>
      <c r="H21" s="206"/>
      <c r="I21" s="206"/>
      <c r="J21" s="206">
        <v>1</v>
      </c>
      <c r="K21" s="207"/>
      <c r="L21" s="206"/>
      <c r="M21" s="206"/>
      <c r="N21" s="206"/>
      <c r="O21" s="206"/>
      <c r="P21" s="206"/>
      <c r="Q21" s="206"/>
      <c r="R21" s="206"/>
      <c r="S21" s="206">
        <v>1</v>
      </c>
      <c r="T21" s="206">
        <v>1</v>
      </c>
      <c r="U21" s="202">
        <f t="shared" si="0"/>
        <v>4</v>
      </c>
      <c r="V21" s="206"/>
      <c r="W21" s="206"/>
      <c r="X21" s="206"/>
      <c r="Y21" s="206"/>
      <c r="Z21" s="202">
        <f t="shared" si="1"/>
        <v>0</v>
      </c>
      <c r="AA21" s="202">
        <f t="shared" si="2"/>
        <v>4</v>
      </c>
      <c r="AB21" s="208"/>
      <c r="AC21" s="200"/>
      <c r="AD21" s="200"/>
      <c r="AE21" s="200"/>
      <c r="AF21" s="200"/>
    </row>
    <row r="22" spans="1:32" ht="18" customHeight="1" x14ac:dyDescent="0.6">
      <c r="A22" s="206">
        <v>15</v>
      </c>
      <c r="B22" s="205" t="s">
        <v>376</v>
      </c>
      <c r="C22" s="206" t="s">
        <v>381</v>
      </c>
      <c r="D22" s="207"/>
      <c r="E22" s="206"/>
      <c r="F22" s="206"/>
      <c r="G22" s="206"/>
      <c r="H22" s="206"/>
      <c r="I22" s="206"/>
      <c r="J22" s="206">
        <v>1</v>
      </c>
      <c r="K22" s="206"/>
      <c r="L22" s="206"/>
      <c r="M22" s="206">
        <v>2</v>
      </c>
      <c r="N22" s="207"/>
      <c r="O22" s="206"/>
      <c r="P22" s="206">
        <v>1</v>
      </c>
      <c r="Q22" s="206"/>
      <c r="R22" s="206"/>
      <c r="S22" s="206"/>
      <c r="T22" s="206"/>
      <c r="U22" s="202">
        <f t="shared" si="0"/>
        <v>4</v>
      </c>
      <c r="V22" s="206"/>
      <c r="W22" s="206"/>
      <c r="X22" s="206"/>
      <c r="Y22" s="206"/>
      <c r="Z22" s="202">
        <f t="shared" si="1"/>
        <v>0</v>
      </c>
      <c r="AA22" s="202">
        <f t="shared" si="2"/>
        <v>4</v>
      </c>
      <c r="AB22" s="208"/>
      <c r="AC22" s="200"/>
      <c r="AD22" s="200"/>
      <c r="AE22" s="200"/>
      <c r="AF22" s="200"/>
    </row>
    <row r="23" spans="1:32" ht="18" customHeight="1" x14ac:dyDescent="0.6">
      <c r="A23" s="206">
        <v>16</v>
      </c>
      <c r="B23" s="205" t="s">
        <v>376</v>
      </c>
      <c r="C23" s="206" t="s">
        <v>382</v>
      </c>
      <c r="D23" s="207"/>
      <c r="E23" s="206">
        <v>3</v>
      </c>
      <c r="F23" s="206"/>
      <c r="G23" s="206"/>
      <c r="H23" s="206"/>
      <c r="I23" s="206"/>
      <c r="J23" s="206"/>
      <c r="K23" s="206"/>
      <c r="L23" s="206"/>
      <c r="M23" s="206"/>
      <c r="N23" s="206"/>
      <c r="O23" s="206"/>
      <c r="P23" s="206"/>
      <c r="Q23" s="206"/>
      <c r="R23" s="206"/>
      <c r="S23" s="206" t="s">
        <v>383</v>
      </c>
      <c r="T23" s="206"/>
      <c r="U23" s="202">
        <f t="shared" si="0"/>
        <v>3</v>
      </c>
      <c r="V23" s="206"/>
      <c r="W23" s="206">
        <v>3</v>
      </c>
      <c r="X23" s="206"/>
      <c r="Y23" s="206"/>
      <c r="Z23" s="202">
        <f t="shared" si="1"/>
        <v>3</v>
      </c>
      <c r="AA23" s="202">
        <f t="shared" si="2"/>
        <v>6</v>
      </c>
      <c r="AB23" s="208"/>
      <c r="AC23" s="200"/>
      <c r="AD23" s="200"/>
      <c r="AE23" s="200"/>
      <c r="AF23" s="200"/>
    </row>
    <row r="24" spans="1:32" ht="18" customHeight="1" x14ac:dyDescent="0.6">
      <c r="A24" s="206">
        <v>17</v>
      </c>
      <c r="B24" s="205" t="s">
        <v>376</v>
      </c>
      <c r="C24" s="206" t="s">
        <v>384</v>
      </c>
      <c r="D24" s="207"/>
      <c r="E24" s="206"/>
      <c r="F24" s="206"/>
      <c r="G24" s="206"/>
      <c r="H24" s="206"/>
      <c r="I24" s="206"/>
      <c r="J24" s="206"/>
      <c r="K24" s="207"/>
      <c r="L24" s="206"/>
      <c r="M24" s="206"/>
      <c r="N24" s="206"/>
      <c r="O24" s="206"/>
      <c r="P24" s="206"/>
      <c r="Q24" s="206"/>
      <c r="R24" s="206"/>
      <c r="S24" s="206"/>
      <c r="T24" s="206"/>
      <c r="U24" s="202">
        <f t="shared" si="0"/>
        <v>0</v>
      </c>
      <c r="V24" s="206"/>
      <c r="W24" s="206"/>
      <c r="X24" s="206"/>
      <c r="Y24" s="206"/>
      <c r="Z24" s="202">
        <f t="shared" si="1"/>
        <v>0</v>
      </c>
      <c r="AA24" s="202">
        <f t="shared" si="2"/>
        <v>0</v>
      </c>
      <c r="AB24" s="208"/>
      <c r="AC24" s="200"/>
      <c r="AD24" s="200"/>
      <c r="AE24" s="200"/>
      <c r="AF24" s="200"/>
    </row>
    <row r="25" spans="1:32" ht="18" customHeight="1" x14ac:dyDescent="0.6">
      <c r="A25" s="206">
        <v>18</v>
      </c>
      <c r="B25" s="205" t="s">
        <v>376</v>
      </c>
      <c r="C25" s="206" t="s">
        <v>385</v>
      </c>
      <c r="D25" s="207"/>
      <c r="E25" s="206"/>
      <c r="F25" s="206"/>
      <c r="G25" s="206"/>
      <c r="H25" s="206"/>
      <c r="I25" s="206"/>
      <c r="J25" s="206"/>
      <c r="K25" s="206"/>
      <c r="L25" s="206"/>
      <c r="M25" s="206"/>
      <c r="N25" s="206"/>
      <c r="O25" s="206"/>
      <c r="P25" s="206"/>
      <c r="Q25" s="206">
        <v>0</v>
      </c>
      <c r="R25" s="206"/>
      <c r="S25" s="206"/>
      <c r="T25" s="206"/>
      <c r="U25" s="202">
        <f t="shared" si="0"/>
        <v>0</v>
      </c>
      <c r="V25" s="206"/>
      <c r="W25" s="206"/>
      <c r="X25" s="206"/>
      <c r="Y25" s="206"/>
      <c r="Z25" s="202">
        <f t="shared" si="1"/>
        <v>0</v>
      </c>
      <c r="AA25" s="202">
        <f t="shared" si="2"/>
        <v>0</v>
      </c>
      <c r="AB25" s="208"/>
      <c r="AC25" s="200"/>
      <c r="AD25" s="200"/>
      <c r="AE25" s="200"/>
      <c r="AF25" s="200"/>
    </row>
    <row r="26" spans="1:32" ht="18" customHeight="1" x14ac:dyDescent="0.6">
      <c r="A26" s="206">
        <v>19</v>
      </c>
      <c r="B26" s="205" t="s">
        <v>386</v>
      </c>
      <c r="C26" s="206" t="s">
        <v>14</v>
      </c>
      <c r="D26" s="206"/>
      <c r="E26" s="206"/>
      <c r="F26" s="206"/>
      <c r="G26" s="206"/>
      <c r="H26" s="206"/>
      <c r="I26" s="206"/>
      <c r="J26" s="206"/>
      <c r="K26" s="206">
        <v>2</v>
      </c>
      <c r="L26" s="206"/>
      <c r="M26" s="206"/>
      <c r="N26" s="206"/>
      <c r="O26" s="206"/>
      <c r="P26" s="206"/>
      <c r="Q26" s="206"/>
      <c r="R26" s="206"/>
      <c r="S26" s="206"/>
      <c r="T26" s="206"/>
      <c r="U26" s="202">
        <f t="shared" si="0"/>
        <v>2</v>
      </c>
      <c r="V26" s="206"/>
      <c r="W26" s="206"/>
      <c r="X26" s="206"/>
      <c r="Y26" s="206"/>
      <c r="Z26" s="202">
        <f t="shared" si="1"/>
        <v>0</v>
      </c>
      <c r="AA26" s="202">
        <f t="shared" si="2"/>
        <v>2</v>
      </c>
      <c r="AB26" s="208"/>
      <c r="AC26" s="200"/>
      <c r="AD26" s="200"/>
      <c r="AE26" s="200"/>
      <c r="AF26" s="200"/>
    </row>
    <row r="27" spans="1:32" ht="18" customHeight="1" x14ac:dyDescent="0.6">
      <c r="A27" s="206">
        <v>20</v>
      </c>
      <c r="B27" s="205" t="s">
        <v>386</v>
      </c>
      <c r="C27" s="206" t="s">
        <v>15</v>
      </c>
      <c r="D27" s="206"/>
      <c r="E27" s="206"/>
      <c r="F27" s="206"/>
      <c r="G27" s="206"/>
      <c r="H27" s="206"/>
      <c r="I27" s="206"/>
      <c r="J27" s="206"/>
      <c r="K27" s="206"/>
      <c r="L27" s="206"/>
      <c r="M27" s="206"/>
      <c r="N27" s="206"/>
      <c r="O27" s="206"/>
      <c r="P27" s="206">
        <v>1</v>
      </c>
      <c r="Q27" s="206"/>
      <c r="R27" s="206"/>
      <c r="S27" s="206"/>
      <c r="T27" s="206"/>
      <c r="U27" s="202">
        <f t="shared" si="0"/>
        <v>1</v>
      </c>
      <c r="V27" s="206"/>
      <c r="W27" s="206"/>
      <c r="X27" s="206"/>
      <c r="Y27" s="206"/>
      <c r="Z27" s="202">
        <f t="shared" si="1"/>
        <v>0</v>
      </c>
      <c r="AA27" s="202">
        <f t="shared" si="2"/>
        <v>1</v>
      </c>
      <c r="AB27" s="208"/>
      <c r="AC27" s="200"/>
      <c r="AD27" s="200"/>
      <c r="AE27" s="200"/>
      <c r="AF27" s="200"/>
    </row>
    <row r="28" spans="1:32" ht="18" customHeight="1" x14ac:dyDescent="0.6">
      <c r="A28" s="206">
        <v>21</v>
      </c>
      <c r="B28" s="205" t="s">
        <v>386</v>
      </c>
      <c r="C28" s="206" t="s">
        <v>17</v>
      </c>
      <c r="D28" s="206"/>
      <c r="E28" s="206"/>
      <c r="F28" s="206"/>
      <c r="G28" s="206"/>
      <c r="H28" s="206"/>
      <c r="I28" s="206"/>
      <c r="J28" s="206"/>
      <c r="K28" s="206"/>
      <c r="L28" s="206"/>
      <c r="M28" s="206"/>
      <c r="N28" s="206"/>
      <c r="O28" s="206"/>
      <c r="P28" s="206"/>
      <c r="Q28" s="206"/>
      <c r="R28" s="206"/>
      <c r="S28" s="206"/>
      <c r="T28" s="206"/>
      <c r="U28" s="202">
        <f t="shared" si="0"/>
        <v>0</v>
      </c>
      <c r="V28" s="206"/>
      <c r="W28" s="206">
        <v>1</v>
      </c>
      <c r="X28" s="206"/>
      <c r="Y28" s="206"/>
      <c r="Z28" s="202">
        <f t="shared" si="1"/>
        <v>1</v>
      </c>
      <c r="AA28" s="202">
        <f t="shared" si="2"/>
        <v>1</v>
      </c>
      <c r="AB28" s="208"/>
      <c r="AC28" s="200">
        <f>SUM(U8:U28)</f>
        <v>267</v>
      </c>
      <c r="AD28" s="200"/>
      <c r="AE28" s="200"/>
      <c r="AF28" s="200"/>
    </row>
    <row r="29" spans="1:32" ht="12" customHeight="1" x14ac:dyDescent="0.6">
      <c r="A29" s="361" t="s">
        <v>312</v>
      </c>
      <c r="B29" s="362"/>
      <c r="C29" s="363"/>
      <c r="D29" s="202">
        <f t="shared" ref="D29:T29" si="3">SUM(D8:D28)</f>
        <v>44</v>
      </c>
      <c r="E29" s="202">
        <f t="shared" si="3"/>
        <v>13</v>
      </c>
      <c r="F29" s="366">
        <f t="shared" si="3"/>
        <v>29</v>
      </c>
      <c r="G29" s="366">
        <f t="shared" si="3"/>
        <v>16</v>
      </c>
      <c r="H29" s="202">
        <f t="shared" si="3"/>
        <v>15</v>
      </c>
      <c r="I29" s="202">
        <f t="shared" si="3"/>
        <v>0</v>
      </c>
      <c r="J29" s="202">
        <f t="shared" si="3"/>
        <v>2</v>
      </c>
      <c r="K29" s="202">
        <f t="shared" si="3"/>
        <v>2</v>
      </c>
      <c r="L29" s="202">
        <f t="shared" si="3"/>
        <v>29</v>
      </c>
      <c r="M29" s="202">
        <f t="shared" si="3"/>
        <v>2</v>
      </c>
      <c r="N29" s="202">
        <f t="shared" si="3"/>
        <v>1</v>
      </c>
      <c r="O29" s="202">
        <f t="shared" si="3"/>
        <v>35</v>
      </c>
      <c r="P29" s="202">
        <f t="shared" si="3"/>
        <v>2</v>
      </c>
      <c r="Q29" s="366">
        <f t="shared" si="3"/>
        <v>1</v>
      </c>
      <c r="R29" s="202">
        <f t="shared" si="3"/>
        <v>0</v>
      </c>
      <c r="S29" s="202">
        <f t="shared" si="3"/>
        <v>70</v>
      </c>
      <c r="T29" s="366">
        <f t="shared" si="3"/>
        <v>6</v>
      </c>
      <c r="U29" s="366">
        <f>D30+F29+G29+H30+L30+O30+Q29+R30+T29</f>
        <v>267</v>
      </c>
      <c r="V29" s="366">
        <f>SUM(V8:V28)</f>
        <v>28</v>
      </c>
      <c r="W29" s="366">
        <f>SUM(W10:W28)</f>
        <v>20</v>
      </c>
      <c r="X29" s="366">
        <f t="shared" ref="X29:Y29" si="4">SUM(X8:X28)</f>
        <v>96</v>
      </c>
      <c r="Y29" s="366">
        <f t="shared" si="4"/>
        <v>106</v>
      </c>
      <c r="Z29" s="366">
        <f>V29+W29+X29+Y29</f>
        <v>250</v>
      </c>
      <c r="AA29" s="366">
        <f>Z29+U29</f>
        <v>517</v>
      </c>
      <c r="AB29" s="210"/>
      <c r="AC29" s="200"/>
      <c r="AD29" s="200"/>
      <c r="AE29" s="200"/>
      <c r="AF29" s="200"/>
    </row>
    <row r="30" spans="1:32" ht="12" customHeight="1" x14ac:dyDescent="0.6">
      <c r="A30" s="364"/>
      <c r="B30" s="365"/>
      <c r="C30" s="336"/>
      <c r="D30" s="356">
        <f>D29+E29</f>
        <v>57</v>
      </c>
      <c r="E30" s="333"/>
      <c r="F30" s="310"/>
      <c r="G30" s="310"/>
      <c r="H30" s="356">
        <f>SUM(H29:K29)</f>
        <v>19</v>
      </c>
      <c r="I30" s="312"/>
      <c r="J30" s="312"/>
      <c r="K30" s="333"/>
      <c r="L30" s="356">
        <f>SUM(L29:N29)</f>
        <v>32</v>
      </c>
      <c r="M30" s="312"/>
      <c r="N30" s="333"/>
      <c r="O30" s="356">
        <f>O29+P29</f>
        <v>37</v>
      </c>
      <c r="P30" s="333"/>
      <c r="Q30" s="310"/>
      <c r="R30" s="356">
        <f>R29+S29</f>
        <v>70</v>
      </c>
      <c r="S30" s="333"/>
      <c r="T30" s="310"/>
      <c r="U30" s="310"/>
      <c r="V30" s="310"/>
      <c r="W30" s="310"/>
      <c r="X30" s="310"/>
      <c r="Y30" s="310"/>
      <c r="Z30" s="310"/>
      <c r="AA30" s="310"/>
      <c r="AB30" s="210"/>
      <c r="AC30" s="200"/>
      <c r="AD30" s="200"/>
      <c r="AE30" s="200"/>
      <c r="AF30" s="200"/>
    </row>
    <row r="31" spans="1:32" ht="12" customHeight="1" x14ac:dyDescent="0.25"/>
    <row r="32" spans="1:32" ht="12" customHeight="1" x14ac:dyDescent="0.25"/>
    <row r="33" spans="1:18" ht="12" customHeight="1" x14ac:dyDescent="0.25">
      <c r="A33" s="357" t="s">
        <v>387</v>
      </c>
      <c r="B33" s="307"/>
      <c r="C33" s="307"/>
      <c r="D33" s="307"/>
      <c r="E33" s="307"/>
      <c r="F33" s="307"/>
      <c r="G33" s="307"/>
      <c r="H33" s="307"/>
      <c r="I33" s="307"/>
      <c r="J33" s="307"/>
      <c r="K33" s="307"/>
      <c r="L33" s="307"/>
      <c r="M33" s="307"/>
      <c r="N33" s="307"/>
      <c r="O33" s="307"/>
      <c r="P33" s="307"/>
    </row>
    <row r="34" spans="1:18" ht="17.25" customHeight="1" x14ac:dyDescent="0.25">
      <c r="A34" s="357" t="s">
        <v>388</v>
      </c>
      <c r="B34" s="307"/>
      <c r="C34" s="307"/>
      <c r="D34" s="307"/>
      <c r="E34" s="307"/>
      <c r="F34" s="307"/>
      <c r="G34" s="307"/>
      <c r="H34" s="307"/>
      <c r="I34" s="307"/>
      <c r="J34" s="307"/>
      <c r="K34" s="307"/>
      <c r="L34" s="307"/>
      <c r="M34" s="307"/>
      <c r="N34" s="307"/>
      <c r="O34" s="307"/>
      <c r="P34" s="307"/>
    </row>
    <row r="35" spans="1:18" ht="17.25" customHeight="1" x14ac:dyDescent="0.25">
      <c r="A35" s="211" t="s">
        <v>389</v>
      </c>
    </row>
    <row r="36" spans="1:18" ht="12" customHeight="1" x14ac:dyDescent="0.25">
      <c r="A36" s="358" t="s">
        <v>390</v>
      </c>
      <c r="B36" s="358" t="s">
        <v>391</v>
      </c>
      <c r="C36" s="358" t="s">
        <v>392</v>
      </c>
      <c r="D36" s="355" t="s">
        <v>326</v>
      </c>
      <c r="E36" s="354" t="s">
        <v>393</v>
      </c>
      <c r="F36" s="312"/>
      <c r="G36" s="312"/>
      <c r="H36" s="312"/>
      <c r="I36" s="312"/>
      <c r="J36" s="312"/>
      <c r="K36" s="312"/>
      <c r="L36" s="312"/>
      <c r="M36" s="312"/>
      <c r="N36" s="333"/>
      <c r="O36" s="355" t="s">
        <v>394</v>
      </c>
      <c r="P36" s="212"/>
      <c r="Q36" s="213"/>
    </row>
    <row r="37" spans="1:18" ht="12" customHeight="1" x14ac:dyDescent="0.25">
      <c r="A37" s="310"/>
      <c r="B37" s="310"/>
      <c r="C37" s="310"/>
      <c r="D37" s="310"/>
      <c r="E37" s="214">
        <v>1</v>
      </c>
      <c r="F37" s="214">
        <v>2</v>
      </c>
      <c r="G37" s="214">
        <v>3</v>
      </c>
      <c r="H37" s="214">
        <v>4</v>
      </c>
      <c r="I37" s="214">
        <v>5</v>
      </c>
      <c r="J37" s="214">
        <v>6</v>
      </c>
      <c r="K37" s="214">
        <v>7</v>
      </c>
      <c r="L37" s="214">
        <v>8</v>
      </c>
      <c r="M37" s="214">
        <v>9</v>
      </c>
      <c r="N37" s="214">
        <v>10</v>
      </c>
      <c r="O37" s="310"/>
      <c r="P37" s="212"/>
      <c r="Q37" s="213"/>
    </row>
    <row r="38" spans="1:18" ht="12" customHeight="1" x14ac:dyDescent="0.25">
      <c r="A38" s="351">
        <v>1</v>
      </c>
      <c r="B38" s="351" t="s">
        <v>395</v>
      </c>
      <c r="C38" s="215" t="s">
        <v>396</v>
      </c>
      <c r="D38" s="351" t="s">
        <v>397</v>
      </c>
      <c r="E38" s="216">
        <v>12</v>
      </c>
      <c r="F38" s="216">
        <v>12</v>
      </c>
      <c r="G38" s="216">
        <v>12</v>
      </c>
      <c r="H38" s="216"/>
      <c r="I38" s="216"/>
      <c r="J38" s="216"/>
      <c r="K38" s="216"/>
      <c r="L38" s="216"/>
      <c r="M38" s="216"/>
      <c r="N38" s="216"/>
      <c r="O38" s="216">
        <v>3</v>
      </c>
      <c r="P38" s="212"/>
      <c r="Q38" s="213"/>
    </row>
    <row r="39" spans="1:18" ht="12" customHeight="1" x14ac:dyDescent="0.25">
      <c r="A39" s="302"/>
      <c r="B39" s="302"/>
      <c r="C39" s="215"/>
      <c r="D39" s="302"/>
      <c r="E39" s="367" t="s">
        <v>398</v>
      </c>
      <c r="F39" s="312"/>
      <c r="G39" s="312"/>
      <c r="H39" s="312"/>
      <c r="I39" s="312"/>
      <c r="J39" s="312"/>
      <c r="K39" s="312"/>
      <c r="L39" s="312"/>
      <c r="M39" s="312"/>
      <c r="N39" s="333"/>
      <c r="O39" s="217">
        <f>+O38</f>
        <v>3</v>
      </c>
      <c r="P39" s="212"/>
      <c r="Q39" s="213"/>
    </row>
    <row r="40" spans="1:18" ht="12" customHeight="1" x14ac:dyDescent="0.25">
      <c r="A40" s="302"/>
      <c r="B40" s="302"/>
      <c r="C40" s="215" t="s">
        <v>399</v>
      </c>
      <c r="D40" s="302"/>
      <c r="E40" s="216">
        <v>14</v>
      </c>
      <c r="F40" s="216"/>
      <c r="G40" s="216"/>
      <c r="H40" s="216"/>
      <c r="I40" s="216"/>
      <c r="J40" s="216"/>
      <c r="K40" s="216"/>
      <c r="L40" s="216"/>
      <c r="M40" s="216"/>
      <c r="N40" s="216"/>
      <c r="O40" s="216">
        <v>1</v>
      </c>
      <c r="P40" s="212"/>
      <c r="Q40" s="213"/>
    </row>
    <row r="41" spans="1:18" ht="12" customHeight="1" x14ac:dyDescent="0.25">
      <c r="A41" s="310"/>
      <c r="B41" s="310"/>
      <c r="C41" s="215" t="s">
        <v>400</v>
      </c>
      <c r="D41" s="310"/>
      <c r="E41" s="216"/>
      <c r="F41" s="216">
        <v>14</v>
      </c>
      <c r="G41" s="216"/>
      <c r="H41" s="216"/>
      <c r="I41" s="216"/>
      <c r="J41" s="216"/>
      <c r="K41" s="216"/>
      <c r="L41" s="216"/>
      <c r="M41" s="216"/>
      <c r="N41" s="216"/>
      <c r="O41" s="216">
        <v>1</v>
      </c>
      <c r="P41" s="212"/>
      <c r="Q41" s="213"/>
    </row>
    <row r="42" spans="1:18" ht="12" customHeight="1" x14ac:dyDescent="0.25">
      <c r="A42" s="216"/>
      <c r="B42" s="216"/>
      <c r="C42" s="215"/>
      <c r="D42" s="216"/>
      <c r="E42" s="367" t="s">
        <v>401</v>
      </c>
      <c r="F42" s="312"/>
      <c r="G42" s="312"/>
      <c r="H42" s="312"/>
      <c r="I42" s="312"/>
      <c r="J42" s="312"/>
      <c r="K42" s="312"/>
      <c r="L42" s="312"/>
      <c r="M42" s="312"/>
      <c r="N42" s="333"/>
      <c r="O42" s="216">
        <f>SUM(O40:O41)</f>
        <v>2</v>
      </c>
      <c r="P42" s="212"/>
      <c r="Q42" s="213"/>
    </row>
    <row r="43" spans="1:18" ht="12" customHeight="1" x14ac:dyDescent="0.25">
      <c r="A43" s="367" t="s">
        <v>394</v>
      </c>
      <c r="B43" s="312"/>
      <c r="C43" s="312"/>
      <c r="D43" s="333"/>
      <c r="E43" s="217">
        <v>2</v>
      </c>
      <c r="F43" s="217">
        <v>2</v>
      </c>
      <c r="G43" s="217">
        <v>1</v>
      </c>
      <c r="H43" s="217"/>
      <c r="I43" s="217"/>
      <c r="J43" s="217"/>
      <c r="K43" s="217"/>
      <c r="L43" s="217"/>
      <c r="M43" s="217"/>
      <c r="N43" s="217"/>
      <c r="O43" s="217">
        <f>SUM(O42,O39)</f>
        <v>5</v>
      </c>
    </row>
    <row r="44" spans="1:18" ht="12" customHeight="1" x14ac:dyDescent="0.25"/>
    <row r="45" spans="1:18" ht="12" customHeight="1" x14ac:dyDescent="0.25"/>
    <row r="46" spans="1:18" ht="12" customHeight="1" x14ac:dyDescent="0.25"/>
    <row r="47" spans="1:18" ht="12" customHeight="1" x14ac:dyDescent="0.25">
      <c r="B47" s="218" t="s">
        <v>402</v>
      </c>
      <c r="C47" s="218" t="s">
        <v>403</v>
      </c>
      <c r="D47" s="218" t="s">
        <v>404</v>
      </c>
      <c r="E47" s="218" t="s">
        <v>405</v>
      </c>
      <c r="F47" s="218" t="s">
        <v>312</v>
      </c>
      <c r="Q47" s="213"/>
      <c r="R47" s="212"/>
    </row>
    <row r="48" spans="1:18" ht="12" customHeight="1" x14ac:dyDescent="0.25">
      <c r="B48" s="218" t="s">
        <v>406</v>
      </c>
      <c r="C48" s="218">
        <v>0</v>
      </c>
      <c r="D48" s="218">
        <f>SUM(D8:T25)</f>
        <v>264</v>
      </c>
      <c r="E48" s="218">
        <f>+O39</f>
        <v>3</v>
      </c>
      <c r="F48" s="218">
        <f t="shared" ref="F48:F49" si="5">SUM(C48:E48)</f>
        <v>267</v>
      </c>
      <c r="Q48" s="213"/>
      <c r="R48" s="212"/>
    </row>
    <row r="49" spans="2:18" ht="12" customHeight="1" x14ac:dyDescent="0.25">
      <c r="B49" s="218" t="s">
        <v>407</v>
      </c>
      <c r="C49" s="218">
        <v>2</v>
      </c>
      <c r="D49" s="218">
        <f>SUM(V8:Y25)</f>
        <v>249</v>
      </c>
      <c r="E49" s="218">
        <f>+O42</f>
        <v>2</v>
      </c>
      <c r="F49" s="218">
        <f t="shared" si="5"/>
        <v>253</v>
      </c>
      <c r="Q49" s="213"/>
      <c r="R49" s="212"/>
    </row>
    <row r="50" spans="2:18" ht="12" customHeight="1" x14ac:dyDescent="0.25"/>
    <row r="51" spans="2:18" ht="12" customHeight="1" x14ac:dyDescent="0.25">
      <c r="B51" s="218" t="s">
        <v>386</v>
      </c>
      <c r="C51" s="218" t="s">
        <v>404</v>
      </c>
      <c r="D51" s="218" t="s">
        <v>405</v>
      </c>
      <c r="E51" s="218" t="s">
        <v>312</v>
      </c>
    </row>
    <row r="52" spans="2:18" ht="12" customHeight="1" x14ac:dyDescent="0.25">
      <c r="B52" s="218" t="s">
        <v>406</v>
      </c>
      <c r="C52" s="218">
        <f>SUM(D26:T28)</f>
        <v>3</v>
      </c>
      <c r="D52" s="218">
        <v>0</v>
      </c>
      <c r="E52" s="218">
        <f t="shared" ref="E52:E53" si="6">SUM(C52:D52)</f>
        <v>3</v>
      </c>
    </row>
    <row r="53" spans="2:18" ht="12" customHeight="1" x14ac:dyDescent="0.25">
      <c r="B53" s="218" t="s">
        <v>407</v>
      </c>
      <c r="C53" s="218">
        <f>SUM(V26:Y28)</f>
        <v>1</v>
      </c>
      <c r="D53" s="218">
        <v>0</v>
      </c>
      <c r="E53" s="218">
        <f t="shared" si="6"/>
        <v>1</v>
      </c>
    </row>
    <row r="54" spans="2:18" ht="12" customHeight="1" x14ac:dyDescent="0.25"/>
    <row r="55" spans="2:18" ht="12" customHeight="1" x14ac:dyDescent="0.25"/>
    <row r="56" spans="2:18" ht="12" customHeight="1" x14ac:dyDescent="0.25"/>
    <row r="57" spans="2:18" ht="12" customHeight="1" x14ac:dyDescent="0.25"/>
    <row r="58" spans="2:18" ht="12" customHeight="1" x14ac:dyDescent="0.25"/>
    <row r="59" spans="2:18" ht="12" customHeight="1" x14ac:dyDescent="0.25"/>
    <row r="60" spans="2:18" ht="12" customHeight="1" x14ac:dyDescent="0.25"/>
    <row r="61" spans="2:18" ht="12" customHeight="1" x14ac:dyDescent="0.25"/>
    <row r="62" spans="2:18" ht="12" customHeight="1" x14ac:dyDescent="0.25"/>
    <row r="63" spans="2:18" ht="12" customHeight="1" x14ac:dyDescent="0.25"/>
    <row r="64" spans="2:18"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48">
    <mergeCell ref="A43:D43"/>
    <mergeCell ref="A38:A41"/>
    <mergeCell ref="B38:B41"/>
    <mergeCell ref="D38:D41"/>
    <mergeCell ref="E39:N39"/>
    <mergeCell ref="E42:N42"/>
    <mergeCell ref="X29:X30"/>
    <mergeCell ref="Y29:Y30"/>
    <mergeCell ref="Z29:Z30"/>
    <mergeCell ref="AA29:AA30"/>
    <mergeCell ref="L30:N30"/>
    <mergeCell ref="O30:P30"/>
    <mergeCell ref="R30:S30"/>
    <mergeCell ref="Q29:Q30"/>
    <mergeCell ref="T29:T30"/>
    <mergeCell ref="U29:U30"/>
    <mergeCell ref="V29:V30"/>
    <mergeCell ref="W29:W30"/>
    <mergeCell ref="A2:AA2"/>
    <mergeCell ref="A3:AA3"/>
    <mergeCell ref="A5:A7"/>
    <mergeCell ref="B5:C5"/>
    <mergeCell ref="D5:T5"/>
    <mergeCell ref="U5:U7"/>
    <mergeCell ref="V5:Y5"/>
    <mergeCell ref="R6:S6"/>
    <mergeCell ref="L6:N6"/>
    <mergeCell ref="O6:P6"/>
    <mergeCell ref="Z5:Z7"/>
    <mergeCell ref="AA5:AA7"/>
    <mergeCell ref="AB5:AB7"/>
    <mergeCell ref="B6:B7"/>
    <mergeCell ref="C6:C7"/>
    <mergeCell ref="D6:E6"/>
    <mergeCell ref="H6:K6"/>
    <mergeCell ref="E36:N36"/>
    <mergeCell ref="O36:O37"/>
    <mergeCell ref="H30:K30"/>
    <mergeCell ref="A33:P33"/>
    <mergeCell ref="A34:P34"/>
    <mergeCell ref="A36:A37"/>
    <mergeCell ref="B36:B37"/>
    <mergeCell ref="C36:C37"/>
    <mergeCell ref="D36:D37"/>
    <mergeCell ref="A29:C30"/>
    <mergeCell ref="F29:F30"/>
    <mergeCell ref="G29:G30"/>
    <mergeCell ref="D30:E30"/>
  </mergeCells>
  <printOptions horizontalCentered="1"/>
  <pageMargins left="0.25" right="0.25" top="0.75" bottom="0.75" header="0" footer="0"/>
  <pageSetup paperSize="9" scale="84"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000"/>
  <sheetViews>
    <sheetView workbookViewId="0"/>
  </sheetViews>
  <sheetFormatPr defaultColWidth="12.6328125" defaultRowHeight="15" customHeight="1" x14ac:dyDescent="0.25"/>
  <cols>
    <col min="1" max="1" width="5.36328125" customWidth="1"/>
    <col min="2" max="2" width="13.08984375" customWidth="1"/>
    <col min="3" max="3" width="21.90625" customWidth="1"/>
    <col min="4" max="4" width="11" customWidth="1"/>
    <col min="5" max="5" width="13" customWidth="1"/>
    <col min="6" max="8" width="16.26953125" customWidth="1"/>
    <col min="9" max="12" width="15.36328125" customWidth="1"/>
    <col min="13" max="13" width="16.26953125" customWidth="1"/>
    <col min="14" max="15" width="15" customWidth="1"/>
    <col min="16" max="16" width="10.90625" customWidth="1"/>
    <col min="17" max="17" width="8.36328125" customWidth="1"/>
    <col min="18" max="20" width="9.08984375" customWidth="1"/>
    <col min="21" max="21" width="10.7265625" customWidth="1"/>
    <col min="22" max="26" width="8.90625" customWidth="1"/>
  </cols>
  <sheetData>
    <row r="1" spans="1:17" ht="21" customHeight="1" x14ac:dyDescent="0.25">
      <c r="A1" s="357" t="s">
        <v>408</v>
      </c>
      <c r="B1" s="307"/>
      <c r="C1" s="307"/>
      <c r="D1" s="307"/>
      <c r="E1" s="307"/>
      <c r="F1" s="307"/>
      <c r="G1" s="307"/>
      <c r="H1" s="307"/>
      <c r="I1" s="307"/>
      <c r="J1" s="307"/>
      <c r="K1" s="307"/>
      <c r="L1" s="307"/>
      <c r="M1" s="307"/>
      <c r="N1" s="307"/>
      <c r="O1" s="307"/>
      <c r="P1" s="307"/>
    </row>
    <row r="2" spans="1:17" ht="21" customHeight="1" x14ac:dyDescent="0.25">
      <c r="A2" s="357" t="s">
        <v>319</v>
      </c>
      <c r="B2" s="307"/>
      <c r="C2" s="307"/>
      <c r="D2" s="307"/>
      <c r="E2" s="307"/>
      <c r="F2" s="307"/>
      <c r="G2" s="307"/>
      <c r="H2" s="307"/>
      <c r="I2" s="307"/>
      <c r="J2" s="307"/>
      <c r="K2" s="307"/>
      <c r="L2" s="307"/>
      <c r="M2" s="307"/>
      <c r="N2" s="307"/>
      <c r="O2" s="307"/>
      <c r="P2" s="307"/>
    </row>
    <row r="3" spans="1:17" ht="19.5" customHeight="1" x14ac:dyDescent="0.25"/>
    <row r="4" spans="1:17" ht="12" customHeight="1" x14ac:dyDescent="0.25">
      <c r="A4" s="219" t="s">
        <v>320</v>
      </c>
      <c r="B4" s="219" t="s">
        <v>409</v>
      </c>
      <c r="C4" s="220" t="s">
        <v>410</v>
      </c>
      <c r="D4" s="220" t="s">
        <v>326</v>
      </c>
      <c r="E4" s="372" t="s">
        <v>393</v>
      </c>
      <c r="F4" s="312"/>
      <c r="G4" s="312"/>
      <c r="H4" s="312"/>
      <c r="I4" s="312"/>
      <c r="J4" s="312"/>
      <c r="K4" s="312"/>
      <c r="L4" s="312"/>
      <c r="M4" s="312"/>
      <c r="N4" s="312"/>
      <c r="O4" s="333"/>
      <c r="P4" s="220" t="s">
        <v>312</v>
      </c>
    </row>
    <row r="5" spans="1:17" ht="12" customHeight="1" x14ac:dyDescent="0.25">
      <c r="A5" s="219">
        <v>1</v>
      </c>
      <c r="B5" s="219">
        <v>2</v>
      </c>
      <c r="C5" s="220">
        <v>3</v>
      </c>
      <c r="D5" s="220">
        <v>4</v>
      </c>
      <c r="E5" s="220">
        <v>5</v>
      </c>
      <c r="F5" s="220">
        <v>6</v>
      </c>
      <c r="G5" s="220">
        <v>7</v>
      </c>
      <c r="H5" s="220">
        <v>8</v>
      </c>
      <c r="I5" s="220">
        <v>9</v>
      </c>
      <c r="J5" s="220">
        <v>10</v>
      </c>
      <c r="K5" s="220">
        <v>11</v>
      </c>
      <c r="L5" s="220">
        <v>12</v>
      </c>
      <c r="M5" s="220">
        <v>13</v>
      </c>
      <c r="N5" s="220">
        <v>14</v>
      </c>
      <c r="O5" s="220">
        <v>15</v>
      </c>
      <c r="P5" s="220">
        <v>16</v>
      </c>
    </row>
    <row r="6" spans="1:17" ht="19.5" customHeight="1" x14ac:dyDescent="0.25">
      <c r="A6" s="371">
        <v>1</v>
      </c>
      <c r="B6" s="371" t="s">
        <v>328</v>
      </c>
      <c r="C6" s="371" t="s">
        <v>342</v>
      </c>
      <c r="D6" s="371" t="s">
        <v>411</v>
      </c>
      <c r="E6" s="221" t="s">
        <v>412</v>
      </c>
      <c r="F6" s="221">
        <v>78202</v>
      </c>
      <c r="G6" s="221">
        <v>82207</v>
      </c>
      <c r="H6" s="221">
        <v>82211</v>
      </c>
      <c r="I6" s="221">
        <v>82224</v>
      </c>
      <c r="J6" s="221">
        <v>87202</v>
      </c>
      <c r="K6" s="221"/>
      <c r="L6" s="222"/>
      <c r="M6" s="222"/>
      <c r="N6" s="222"/>
      <c r="O6" s="222"/>
      <c r="P6" s="371">
        <f>COUNTA(F6:O7)/2</f>
        <v>5</v>
      </c>
      <c r="Q6" s="374" t="s">
        <v>413</v>
      </c>
    </row>
    <row r="7" spans="1:17" ht="19.5" customHeight="1" x14ac:dyDescent="0.25">
      <c r="A7" s="302"/>
      <c r="B7" s="302"/>
      <c r="C7" s="310"/>
      <c r="D7" s="310"/>
      <c r="E7" s="221" t="s">
        <v>414</v>
      </c>
      <c r="F7" s="221" t="s">
        <v>415</v>
      </c>
      <c r="G7" s="221" t="s">
        <v>416</v>
      </c>
      <c r="H7" s="221" t="s">
        <v>417</v>
      </c>
      <c r="I7" s="221" t="s">
        <v>418</v>
      </c>
      <c r="J7" s="221" t="s">
        <v>419</v>
      </c>
      <c r="K7" s="221"/>
      <c r="L7" s="222"/>
      <c r="M7" s="222"/>
      <c r="N7" s="222"/>
      <c r="O7" s="222"/>
      <c r="P7" s="310"/>
      <c r="Q7" s="301"/>
    </row>
    <row r="8" spans="1:17" ht="19.5" customHeight="1" x14ac:dyDescent="0.25">
      <c r="A8" s="310"/>
      <c r="B8" s="310"/>
      <c r="C8" s="373" t="s">
        <v>394</v>
      </c>
      <c r="D8" s="312"/>
      <c r="E8" s="312"/>
      <c r="F8" s="312"/>
      <c r="G8" s="312"/>
      <c r="H8" s="312"/>
      <c r="I8" s="312"/>
      <c r="J8" s="312"/>
      <c r="K8" s="312"/>
      <c r="L8" s="312"/>
      <c r="M8" s="312"/>
      <c r="N8" s="312"/>
      <c r="O8" s="333"/>
      <c r="P8" s="219">
        <f>SUM(P6:P7)</f>
        <v>5</v>
      </c>
    </row>
    <row r="9" spans="1:17" ht="19.5" customHeight="1" x14ac:dyDescent="0.25">
      <c r="A9" s="371">
        <v>2</v>
      </c>
      <c r="B9" s="371" t="s">
        <v>330</v>
      </c>
      <c r="C9" s="371" t="s">
        <v>344</v>
      </c>
      <c r="D9" s="371" t="s">
        <v>420</v>
      </c>
      <c r="E9" s="221" t="s">
        <v>412</v>
      </c>
      <c r="F9" s="221">
        <v>80203</v>
      </c>
      <c r="G9" s="221">
        <v>80205</v>
      </c>
      <c r="H9" s="221">
        <v>82203</v>
      </c>
      <c r="I9" s="221">
        <v>82209</v>
      </c>
      <c r="J9" s="221">
        <v>82210</v>
      </c>
      <c r="K9" s="221">
        <v>82214</v>
      </c>
      <c r="L9" s="221">
        <v>82217</v>
      </c>
      <c r="M9" s="221">
        <v>87207</v>
      </c>
      <c r="N9" s="221"/>
      <c r="O9" s="221"/>
      <c r="P9" s="371">
        <f>COUNTA(F9:O10)/2</f>
        <v>8</v>
      </c>
    </row>
    <row r="10" spans="1:17" ht="19.5" customHeight="1" x14ac:dyDescent="0.25">
      <c r="A10" s="302"/>
      <c r="B10" s="302"/>
      <c r="C10" s="302"/>
      <c r="D10" s="310"/>
      <c r="E10" s="221" t="s">
        <v>414</v>
      </c>
      <c r="F10" s="221" t="s">
        <v>421</v>
      </c>
      <c r="G10" s="221" t="s">
        <v>422</v>
      </c>
      <c r="H10" s="221" t="s">
        <v>423</v>
      </c>
      <c r="I10" s="221" t="s">
        <v>424</v>
      </c>
      <c r="J10" s="221" t="s">
        <v>425</v>
      </c>
      <c r="K10" s="221" t="s">
        <v>426</v>
      </c>
      <c r="L10" s="221" t="s">
        <v>427</v>
      </c>
      <c r="M10" s="221" t="s">
        <v>428</v>
      </c>
      <c r="N10" s="221"/>
      <c r="O10" s="221"/>
      <c r="P10" s="310"/>
      <c r="Q10" s="213" t="s">
        <v>429</v>
      </c>
    </row>
    <row r="11" spans="1:17" ht="19.5" customHeight="1" x14ac:dyDescent="0.25">
      <c r="A11" s="302"/>
      <c r="B11" s="302"/>
      <c r="C11" s="302"/>
      <c r="D11" s="371" t="s">
        <v>430</v>
      </c>
      <c r="E11" s="221" t="s">
        <v>412</v>
      </c>
      <c r="F11" s="223" t="s">
        <v>431</v>
      </c>
      <c r="G11" s="223" t="s">
        <v>432</v>
      </c>
      <c r="H11" s="223" t="s">
        <v>433</v>
      </c>
      <c r="I11" s="223" t="s">
        <v>434</v>
      </c>
      <c r="J11" s="221"/>
      <c r="K11" s="221"/>
      <c r="L11" s="221"/>
      <c r="M11" s="221"/>
      <c r="N11" s="221"/>
      <c r="O11" s="221"/>
      <c r="P11" s="371">
        <f>COUNTA(F11:O12)/2</f>
        <v>4</v>
      </c>
    </row>
    <row r="12" spans="1:17" ht="19.5" customHeight="1" x14ac:dyDescent="0.25">
      <c r="A12" s="302"/>
      <c r="B12" s="302"/>
      <c r="C12" s="310"/>
      <c r="D12" s="310"/>
      <c r="E12" s="221" t="s">
        <v>414</v>
      </c>
      <c r="F12" s="221" t="s">
        <v>435</v>
      </c>
      <c r="G12" s="221" t="s">
        <v>436</v>
      </c>
      <c r="H12" s="221" t="s">
        <v>437</v>
      </c>
      <c r="I12" s="221" t="s">
        <v>438</v>
      </c>
      <c r="J12" s="221"/>
      <c r="K12" s="221"/>
      <c r="L12" s="221"/>
      <c r="M12" s="221"/>
      <c r="N12" s="221"/>
      <c r="O12" s="221"/>
      <c r="P12" s="310"/>
    </row>
    <row r="13" spans="1:17" ht="19.5" customHeight="1" x14ac:dyDescent="0.25">
      <c r="A13" s="302"/>
      <c r="B13" s="302"/>
      <c r="C13" s="371" t="s">
        <v>346</v>
      </c>
      <c r="D13" s="371" t="s">
        <v>439</v>
      </c>
      <c r="E13" s="221" t="s">
        <v>412</v>
      </c>
      <c r="F13" s="221" t="s">
        <v>440</v>
      </c>
      <c r="G13" s="221" t="s">
        <v>441</v>
      </c>
      <c r="H13" s="221" t="s">
        <v>442</v>
      </c>
      <c r="I13" s="221" t="s">
        <v>443</v>
      </c>
      <c r="J13" s="221" t="s">
        <v>444</v>
      </c>
      <c r="K13" s="221"/>
      <c r="L13" s="221"/>
      <c r="M13" s="221"/>
      <c r="N13" s="221"/>
      <c r="O13" s="221"/>
      <c r="P13" s="371">
        <f>COUNTA(F13:O14)/2</f>
        <v>5</v>
      </c>
    </row>
    <row r="14" spans="1:17" ht="19.5" customHeight="1" x14ac:dyDescent="0.25">
      <c r="A14" s="302"/>
      <c r="B14" s="302"/>
      <c r="C14" s="302"/>
      <c r="D14" s="310"/>
      <c r="E14" s="221" t="s">
        <v>414</v>
      </c>
      <c r="F14" s="221" t="s">
        <v>445</v>
      </c>
      <c r="G14" s="221" t="s">
        <v>446</v>
      </c>
      <c r="H14" s="221" t="s">
        <v>447</v>
      </c>
      <c r="I14" s="221" t="s">
        <v>448</v>
      </c>
      <c r="J14" s="221" t="s">
        <v>449</v>
      </c>
      <c r="K14" s="221"/>
      <c r="L14" s="221"/>
      <c r="M14" s="221"/>
      <c r="N14" s="221"/>
      <c r="O14" s="221"/>
      <c r="P14" s="310"/>
    </row>
    <row r="15" spans="1:17" ht="19.5" customHeight="1" x14ac:dyDescent="0.25">
      <c r="A15" s="302"/>
      <c r="B15" s="302"/>
      <c r="C15" s="302"/>
      <c r="D15" s="371" t="s">
        <v>430</v>
      </c>
      <c r="E15" s="221" t="s">
        <v>412</v>
      </c>
      <c r="F15" s="223" t="s">
        <v>450</v>
      </c>
      <c r="G15" s="223" t="s">
        <v>451</v>
      </c>
      <c r="H15" s="223" t="s">
        <v>452</v>
      </c>
      <c r="I15" s="223" t="s">
        <v>453</v>
      </c>
      <c r="J15" s="215"/>
      <c r="K15" s="215"/>
      <c r="L15" s="215"/>
      <c r="M15" s="215"/>
      <c r="N15" s="221"/>
      <c r="O15" s="221"/>
      <c r="P15" s="371">
        <f>COUNTA(F15:O16)/2</f>
        <v>4</v>
      </c>
    </row>
    <row r="16" spans="1:17" ht="19.5" customHeight="1" x14ac:dyDescent="0.25">
      <c r="A16" s="302"/>
      <c r="B16" s="302"/>
      <c r="C16" s="302"/>
      <c r="D16" s="310"/>
      <c r="E16" s="221" t="s">
        <v>414</v>
      </c>
      <c r="F16" s="221" t="s">
        <v>454</v>
      </c>
      <c r="G16" s="221" t="s">
        <v>455</v>
      </c>
      <c r="H16" s="221" t="s">
        <v>456</v>
      </c>
      <c r="I16" s="221" t="s">
        <v>457</v>
      </c>
      <c r="J16" s="215"/>
      <c r="K16" s="215"/>
      <c r="L16" s="215"/>
      <c r="M16" s="215"/>
      <c r="N16" s="221"/>
      <c r="O16" s="221"/>
      <c r="P16" s="310"/>
    </row>
    <row r="17" spans="1:21" ht="19.5" customHeight="1" x14ac:dyDescent="0.25">
      <c r="A17" s="302"/>
      <c r="B17" s="302"/>
      <c r="C17" s="302"/>
      <c r="D17" s="371" t="s">
        <v>458</v>
      </c>
      <c r="E17" s="221" t="s">
        <v>412</v>
      </c>
      <c r="F17" s="221" t="s">
        <v>48</v>
      </c>
      <c r="G17" s="221" t="s">
        <v>48</v>
      </c>
      <c r="H17" s="221" t="s">
        <v>48</v>
      </c>
      <c r="I17" s="221" t="s">
        <v>48</v>
      </c>
      <c r="J17" s="221"/>
      <c r="K17" s="221"/>
      <c r="L17" s="221"/>
      <c r="M17" s="221"/>
      <c r="N17" s="221"/>
      <c r="O17" s="221"/>
      <c r="P17" s="371">
        <f>COUNTA(F17:O18)/2</f>
        <v>4</v>
      </c>
    </row>
    <row r="18" spans="1:21" ht="19.5" customHeight="1" x14ac:dyDescent="0.25">
      <c r="A18" s="302"/>
      <c r="B18" s="302"/>
      <c r="C18" s="310"/>
      <c r="D18" s="310"/>
      <c r="E18" s="221" t="s">
        <v>414</v>
      </c>
      <c r="F18" s="221" t="s">
        <v>459</v>
      </c>
      <c r="G18" s="221" t="s">
        <v>460</v>
      </c>
      <c r="H18" s="221" t="s">
        <v>461</v>
      </c>
      <c r="I18" s="221" t="s">
        <v>462</v>
      </c>
      <c r="J18" s="222"/>
      <c r="K18" s="222"/>
      <c r="L18" s="222"/>
      <c r="M18" s="222"/>
      <c r="N18" s="221"/>
      <c r="O18" s="221"/>
      <c r="P18" s="310"/>
    </row>
    <row r="19" spans="1:21" ht="19.5" customHeight="1" x14ac:dyDescent="0.25">
      <c r="A19" s="310"/>
      <c r="B19" s="310"/>
      <c r="C19" s="373" t="s">
        <v>394</v>
      </c>
      <c r="D19" s="312"/>
      <c r="E19" s="312"/>
      <c r="F19" s="312"/>
      <c r="G19" s="312"/>
      <c r="H19" s="312"/>
      <c r="I19" s="312"/>
      <c r="J19" s="312"/>
      <c r="K19" s="312"/>
      <c r="L19" s="312"/>
      <c r="M19" s="312"/>
      <c r="N19" s="312"/>
      <c r="O19" s="333"/>
      <c r="P19" s="219">
        <f>SUM(P9:P18)</f>
        <v>25</v>
      </c>
    </row>
    <row r="20" spans="1:21" ht="19.5" customHeight="1" x14ac:dyDescent="0.25">
      <c r="A20" s="371">
        <v>3</v>
      </c>
      <c r="B20" s="371" t="s">
        <v>332</v>
      </c>
      <c r="C20" s="371" t="s">
        <v>352</v>
      </c>
      <c r="D20" s="371" t="s">
        <v>463</v>
      </c>
      <c r="E20" s="221" t="s">
        <v>412</v>
      </c>
      <c r="F20" s="221">
        <v>82205</v>
      </c>
      <c r="G20" s="221">
        <v>80202</v>
      </c>
      <c r="H20" s="219"/>
      <c r="I20" s="219"/>
      <c r="J20" s="219"/>
      <c r="K20" s="219"/>
      <c r="L20" s="219"/>
      <c r="M20" s="219"/>
      <c r="N20" s="219"/>
      <c r="O20" s="219"/>
      <c r="P20" s="371">
        <f>COUNTA(F20:O21)/2</f>
        <v>2</v>
      </c>
    </row>
    <row r="21" spans="1:21" ht="19.5" customHeight="1" x14ac:dyDescent="0.25">
      <c r="A21" s="302"/>
      <c r="B21" s="302"/>
      <c r="C21" s="302"/>
      <c r="D21" s="310"/>
      <c r="E21" s="221" t="s">
        <v>414</v>
      </c>
      <c r="F21" s="221" t="s">
        <v>464</v>
      </c>
      <c r="G21" s="221" t="s">
        <v>465</v>
      </c>
      <c r="H21" s="219"/>
      <c r="I21" s="219"/>
      <c r="J21" s="219"/>
      <c r="K21" s="219"/>
      <c r="L21" s="219"/>
      <c r="M21" s="219"/>
      <c r="N21" s="219"/>
      <c r="O21" s="219"/>
      <c r="P21" s="310"/>
    </row>
    <row r="22" spans="1:21" ht="19.5" customHeight="1" x14ac:dyDescent="0.25">
      <c r="A22" s="302"/>
      <c r="B22" s="302"/>
      <c r="C22" s="302"/>
      <c r="D22" s="371" t="s">
        <v>411</v>
      </c>
      <c r="E22" s="221" t="s">
        <v>412</v>
      </c>
      <c r="F22" s="221">
        <v>80201</v>
      </c>
      <c r="G22" s="221">
        <v>82201</v>
      </c>
      <c r="H22" s="221">
        <v>82204</v>
      </c>
      <c r="I22" s="221">
        <v>82208</v>
      </c>
      <c r="J22" s="221">
        <v>82231</v>
      </c>
      <c r="K22" s="221"/>
      <c r="L22" s="221"/>
      <c r="M22" s="222"/>
      <c r="N22" s="221"/>
      <c r="O22" s="221"/>
      <c r="P22" s="371">
        <f>COUNTA(F22:O23)/2</f>
        <v>5</v>
      </c>
    </row>
    <row r="23" spans="1:21" ht="19.5" customHeight="1" x14ac:dyDescent="0.25">
      <c r="A23" s="302"/>
      <c r="B23" s="302"/>
      <c r="C23" s="302"/>
      <c r="D23" s="310"/>
      <c r="E23" s="221" t="s">
        <v>414</v>
      </c>
      <c r="F23" s="221" t="s">
        <v>466</v>
      </c>
      <c r="G23" s="221" t="s">
        <v>467</v>
      </c>
      <c r="H23" s="221" t="s">
        <v>468</v>
      </c>
      <c r="I23" s="221" t="s">
        <v>469</v>
      </c>
      <c r="J23" s="221" t="s">
        <v>470</v>
      </c>
      <c r="K23" s="221"/>
      <c r="L23" s="221"/>
      <c r="M23" s="222"/>
      <c r="N23" s="221"/>
      <c r="O23" s="221"/>
      <c r="P23" s="310"/>
    </row>
    <row r="24" spans="1:21" ht="19.5" customHeight="1" x14ac:dyDescent="0.25">
      <c r="A24" s="302"/>
      <c r="B24" s="302"/>
      <c r="C24" s="302"/>
      <c r="D24" s="371" t="s">
        <v>471</v>
      </c>
      <c r="E24" s="221" t="s">
        <v>412</v>
      </c>
      <c r="F24" s="221" t="s">
        <v>472</v>
      </c>
      <c r="G24" s="221" t="s">
        <v>473</v>
      </c>
      <c r="H24" s="221" t="s">
        <v>474</v>
      </c>
      <c r="I24" s="221" t="s">
        <v>475</v>
      </c>
      <c r="J24" s="221" t="s">
        <v>476</v>
      </c>
      <c r="K24" s="221"/>
      <c r="L24" s="221"/>
      <c r="M24" s="221"/>
      <c r="N24" s="221"/>
      <c r="O24" s="221"/>
      <c r="P24" s="371">
        <f>COUNTA(F24:O27)/2</f>
        <v>10</v>
      </c>
    </row>
    <row r="25" spans="1:21" ht="19.5" customHeight="1" x14ac:dyDescent="0.25">
      <c r="A25" s="302"/>
      <c r="B25" s="302"/>
      <c r="C25" s="302"/>
      <c r="D25" s="302"/>
      <c r="E25" s="221" t="s">
        <v>414</v>
      </c>
      <c r="F25" s="221" t="s">
        <v>477</v>
      </c>
      <c r="G25" s="221" t="s">
        <v>478</v>
      </c>
      <c r="H25" s="221" t="s">
        <v>479</v>
      </c>
      <c r="I25" s="221" t="s">
        <v>480</v>
      </c>
      <c r="J25" s="221" t="s">
        <v>481</v>
      </c>
      <c r="K25" s="221"/>
      <c r="L25" s="221"/>
      <c r="M25" s="221"/>
      <c r="N25" s="221"/>
      <c r="O25" s="221"/>
      <c r="P25" s="302"/>
    </row>
    <row r="26" spans="1:21" ht="19.5" customHeight="1" x14ac:dyDescent="0.25">
      <c r="A26" s="302"/>
      <c r="B26" s="302"/>
      <c r="C26" s="302"/>
      <c r="D26" s="302"/>
      <c r="E26" s="221" t="s">
        <v>412</v>
      </c>
      <c r="F26" s="221" t="s">
        <v>482</v>
      </c>
      <c r="G26" s="221" t="s">
        <v>483</v>
      </c>
      <c r="H26" s="221" t="s">
        <v>484</v>
      </c>
      <c r="I26" s="221" t="s">
        <v>485</v>
      </c>
      <c r="J26" s="221" t="s">
        <v>486</v>
      </c>
      <c r="K26" s="221"/>
      <c r="L26" s="221"/>
      <c r="M26" s="221"/>
      <c r="N26" s="221"/>
      <c r="O26" s="221"/>
      <c r="P26" s="302"/>
    </row>
    <row r="27" spans="1:21" ht="19.5" customHeight="1" x14ac:dyDescent="0.25">
      <c r="A27" s="302"/>
      <c r="B27" s="302"/>
      <c r="C27" s="302"/>
      <c r="D27" s="310"/>
      <c r="E27" s="221" t="s">
        <v>414</v>
      </c>
      <c r="F27" s="221" t="s">
        <v>487</v>
      </c>
      <c r="G27" s="221" t="s">
        <v>488</v>
      </c>
      <c r="H27" s="221" t="s">
        <v>489</v>
      </c>
      <c r="I27" s="221" t="s">
        <v>490</v>
      </c>
      <c r="J27" s="221" t="s">
        <v>491</v>
      </c>
      <c r="K27" s="221"/>
      <c r="L27" s="221"/>
      <c r="M27" s="221"/>
      <c r="N27" s="221"/>
      <c r="O27" s="221"/>
      <c r="P27" s="310"/>
    </row>
    <row r="28" spans="1:21" ht="19.5" customHeight="1" x14ac:dyDescent="0.25">
      <c r="A28" s="302"/>
      <c r="B28" s="302"/>
      <c r="C28" s="302"/>
      <c r="D28" s="371" t="s">
        <v>439</v>
      </c>
      <c r="E28" s="221" t="s">
        <v>412</v>
      </c>
      <c r="F28" s="221" t="s">
        <v>492</v>
      </c>
      <c r="G28" s="221" t="s">
        <v>493</v>
      </c>
      <c r="H28" s="221" t="s">
        <v>494</v>
      </c>
      <c r="I28" s="221" t="s">
        <v>495</v>
      </c>
      <c r="J28" s="221" t="s">
        <v>496</v>
      </c>
      <c r="K28" s="221" t="s">
        <v>497</v>
      </c>
      <c r="L28" s="221" t="s">
        <v>498</v>
      </c>
      <c r="M28" s="221" t="s">
        <v>499</v>
      </c>
      <c r="N28" s="221" t="s">
        <v>500</v>
      </c>
      <c r="O28" s="221" t="s">
        <v>501</v>
      </c>
      <c r="P28" s="371">
        <f>COUNTA(F28:O31)/2</f>
        <v>20</v>
      </c>
      <c r="Q28" s="375"/>
      <c r="R28" s="307"/>
      <c r="S28" s="307"/>
      <c r="T28" s="307"/>
      <c r="U28" s="307"/>
    </row>
    <row r="29" spans="1:21" ht="19.5" customHeight="1" x14ac:dyDescent="0.25">
      <c r="A29" s="302"/>
      <c r="B29" s="302"/>
      <c r="C29" s="302"/>
      <c r="D29" s="302"/>
      <c r="E29" s="221" t="s">
        <v>414</v>
      </c>
      <c r="F29" s="221" t="s">
        <v>502</v>
      </c>
      <c r="G29" s="221" t="s">
        <v>503</v>
      </c>
      <c r="H29" s="221" t="s">
        <v>504</v>
      </c>
      <c r="I29" s="221" t="s">
        <v>505</v>
      </c>
      <c r="J29" s="221" t="s">
        <v>506</v>
      </c>
      <c r="K29" s="221" t="s">
        <v>507</v>
      </c>
      <c r="L29" s="221" t="s">
        <v>508</v>
      </c>
      <c r="M29" s="221" t="s">
        <v>509</v>
      </c>
      <c r="N29" s="221" t="s">
        <v>510</v>
      </c>
      <c r="O29" s="221" t="s">
        <v>511</v>
      </c>
      <c r="P29" s="302"/>
    </row>
    <row r="30" spans="1:21" ht="19.5" customHeight="1" x14ac:dyDescent="0.25">
      <c r="A30" s="302"/>
      <c r="B30" s="302"/>
      <c r="C30" s="302"/>
      <c r="D30" s="302"/>
      <c r="E30" s="221" t="s">
        <v>412</v>
      </c>
      <c r="F30" s="221" t="s">
        <v>512</v>
      </c>
      <c r="G30" s="221" t="s">
        <v>513</v>
      </c>
      <c r="H30" s="221" t="s">
        <v>514</v>
      </c>
      <c r="I30" s="221" t="s">
        <v>515</v>
      </c>
      <c r="J30" s="221" t="s">
        <v>516</v>
      </c>
      <c r="K30" s="221" t="s">
        <v>517</v>
      </c>
      <c r="L30" s="221" t="s">
        <v>518</v>
      </c>
      <c r="M30" s="221" t="s">
        <v>519</v>
      </c>
      <c r="N30" s="221" t="s">
        <v>520</v>
      </c>
      <c r="O30" s="221" t="s">
        <v>521</v>
      </c>
      <c r="P30" s="302"/>
    </row>
    <row r="31" spans="1:21" ht="19.5" customHeight="1" x14ac:dyDescent="0.25">
      <c r="A31" s="302"/>
      <c r="B31" s="302"/>
      <c r="C31" s="302"/>
      <c r="D31" s="310"/>
      <c r="E31" s="221" t="s">
        <v>414</v>
      </c>
      <c r="F31" s="221" t="s">
        <v>522</v>
      </c>
      <c r="G31" s="221" t="s">
        <v>523</v>
      </c>
      <c r="H31" s="221" t="s">
        <v>524</v>
      </c>
      <c r="I31" s="221" t="s">
        <v>525</v>
      </c>
      <c r="J31" s="221" t="s">
        <v>526</v>
      </c>
      <c r="K31" s="221" t="s">
        <v>527</v>
      </c>
      <c r="L31" s="221" t="s">
        <v>528</v>
      </c>
      <c r="M31" s="221" t="s">
        <v>529</v>
      </c>
      <c r="N31" s="221" t="s">
        <v>530</v>
      </c>
      <c r="O31" s="221" t="s">
        <v>531</v>
      </c>
      <c r="P31" s="310"/>
    </row>
    <row r="32" spans="1:21" ht="19.5" customHeight="1" x14ac:dyDescent="0.25">
      <c r="A32" s="302"/>
      <c r="B32" s="302"/>
      <c r="C32" s="302"/>
      <c r="D32" s="371" t="s">
        <v>430</v>
      </c>
      <c r="E32" s="221" t="s">
        <v>412</v>
      </c>
      <c r="F32" s="221" t="s">
        <v>532</v>
      </c>
      <c r="G32" s="221" t="s">
        <v>533</v>
      </c>
      <c r="H32" s="221" t="s">
        <v>534</v>
      </c>
      <c r="I32" s="221" t="s">
        <v>535</v>
      </c>
      <c r="J32" s="221"/>
      <c r="K32" s="221"/>
      <c r="L32" s="221"/>
      <c r="M32" s="221"/>
      <c r="N32" s="221"/>
      <c r="O32" s="221"/>
      <c r="P32" s="371">
        <f>COUNTA(F32:O33)/2</f>
        <v>4</v>
      </c>
    </row>
    <row r="33" spans="1:17" ht="19.5" customHeight="1" x14ac:dyDescent="0.25">
      <c r="A33" s="302"/>
      <c r="B33" s="302"/>
      <c r="C33" s="302"/>
      <c r="D33" s="310"/>
      <c r="E33" s="221" t="s">
        <v>414</v>
      </c>
      <c r="F33" s="221" t="s">
        <v>536</v>
      </c>
      <c r="G33" s="221" t="s">
        <v>537</v>
      </c>
      <c r="H33" s="221" t="s">
        <v>538</v>
      </c>
      <c r="I33" s="221" t="s">
        <v>539</v>
      </c>
      <c r="J33" s="221"/>
      <c r="K33" s="221"/>
      <c r="L33" s="221"/>
      <c r="M33" s="221"/>
      <c r="N33" s="221"/>
      <c r="O33" s="221"/>
      <c r="P33" s="310"/>
    </row>
    <row r="34" spans="1:17" ht="19.5" customHeight="1" x14ac:dyDescent="0.25">
      <c r="A34" s="302"/>
      <c r="B34" s="302"/>
      <c r="C34" s="302"/>
      <c r="D34" s="371" t="s">
        <v>540</v>
      </c>
      <c r="E34" s="221" t="s">
        <v>412</v>
      </c>
      <c r="F34" s="221" t="s">
        <v>48</v>
      </c>
      <c r="G34" s="221" t="s">
        <v>48</v>
      </c>
      <c r="H34" s="221" t="s">
        <v>48</v>
      </c>
      <c r="I34" s="221"/>
      <c r="J34" s="221"/>
      <c r="K34" s="221"/>
      <c r="L34" s="221"/>
      <c r="M34" s="221"/>
      <c r="N34" s="221"/>
      <c r="O34" s="221"/>
      <c r="P34" s="371">
        <f>COUNTA(F34:O35)/2</f>
        <v>3</v>
      </c>
      <c r="Q34" s="213" t="s">
        <v>383</v>
      </c>
    </row>
    <row r="35" spans="1:17" ht="19.5" customHeight="1" x14ac:dyDescent="0.25">
      <c r="A35" s="302"/>
      <c r="B35" s="302"/>
      <c r="C35" s="310"/>
      <c r="D35" s="310"/>
      <c r="E35" s="221" t="s">
        <v>414</v>
      </c>
      <c r="F35" s="221" t="s">
        <v>541</v>
      </c>
      <c r="G35" s="221" t="s">
        <v>542</v>
      </c>
      <c r="H35" s="221" t="s">
        <v>543</v>
      </c>
      <c r="I35" s="222"/>
      <c r="J35" s="222"/>
      <c r="K35" s="222"/>
      <c r="L35" s="222"/>
      <c r="M35" s="222"/>
      <c r="N35" s="222"/>
      <c r="O35" s="222"/>
      <c r="P35" s="310"/>
    </row>
    <row r="36" spans="1:17" ht="19.5" customHeight="1" x14ac:dyDescent="0.25">
      <c r="A36" s="310"/>
      <c r="B36" s="310"/>
      <c r="C36" s="373" t="s">
        <v>394</v>
      </c>
      <c r="D36" s="312"/>
      <c r="E36" s="312"/>
      <c r="F36" s="312"/>
      <c r="G36" s="312"/>
      <c r="H36" s="312"/>
      <c r="I36" s="312"/>
      <c r="J36" s="312"/>
      <c r="K36" s="312"/>
      <c r="L36" s="312"/>
      <c r="M36" s="312"/>
      <c r="N36" s="312"/>
      <c r="O36" s="333"/>
      <c r="P36" s="219">
        <f>SUM(P20:P35)</f>
        <v>44</v>
      </c>
    </row>
    <row r="37" spans="1:17" ht="19.5" customHeight="1" x14ac:dyDescent="0.25">
      <c r="A37" s="371">
        <v>4</v>
      </c>
      <c r="B37" s="371" t="s">
        <v>334</v>
      </c>
      <c r="C37" s="371" t="s">
        <v>355</v>
      </c>
      <c r="D37" s="371" t="s">
        <v>544</v>
      </c>
      <c r="E37" s="221" t="s">
        <v>412</v>
      </c>
      <c r="F37" s="221">
        <v>82212</v>
      </c>
      <c r="G37" s="221">
        <v>82244</v>
      </c>
      <c r="H37" s="221">
        <v>82255</v>
      </c>
      <c r="I37" s="221"/>
      <c r="J37" s="221"/>
      <c r="K37" s="221"/>
      <c r="L37" s="221"/>
      <c r="M37" s="221"/>
      <c r="N37" s="222"/>
      <c r="O37" s="221"/>
      <c r="P37" s="371">
        <f>COUNTA(F37:O38)/2</f>
        <v>3</v>
      </c>
    </row>
    <row r="38" spans="1:17" ht="19.5" customHeight="1" x14ac:dyDescent="0.25">
      <c r="A38" s="302"/>
      <c r="B38" s="302"/>
      <c r="C38" s="302"/>
      <c r="D38" s="310"/>
      <c r="E38" s="221" t="s">
        <v>414</v>
      </c>
      <c r="F38" s="221" t="s">
        <v>545</v>
      </c>
      <c r="G38" s="221" t="s">
        <v>546</v>
      </c>
      <c r="H38" s="221" t="s">
        <v>547</v>
      </c>
      <c r="I38" s="221"/>
      <c r="J38" s="221"/>
      <c r="K38" s="221"/>
      <c r="L38" s="221"/>
      <c r="M38" s="221"/>
      <c r="N38" s="222"/>
      <c r="O38" s="221"/>
      <c r="P38" s="310"/>
    </row>
    <row r="39" spans="1:17" ht="19.5" customHeight="1" x14ac:dyDescent="0.25">
      <c r="A39" s="302"/>
      <c r="B39" s="302"/>
      <c r="C39" s="302"/>
      <c r="D39" s="371" t="s">
        <v>458</v>
      </c>
      <c r="E39" s="221" t="s">
        <v>412</v>
      </c>
      <c r="F39" s="221" t="s">
        <v>48</v>
      </c>
      <c r="G39" s="221" t="s">
        <v>48</v>
      </c>
      <c r="H39" s="221" t="s">
        <v>48</v>
      </c>
      <c r="I39" s="221" t="s">
        <v>48</v>
      </c>
      <c r="J39" s="221" t="s">
        <v>48</v>
      </c>
      <c r="K39" s="221" t="s">
        <v>48</v>
      </c>
      <c r="L39" s="221" t="s">
        <v>48</v>
      </c>
      <c r="M39" s="221" t="s">
        <v>48</v>
      </c>
      <c r="N39" s="221"/>
      <c r="O39" s="221"/>
      <c r="P39" s="371">
        <f>COUNTA(F39:O42)/2</f>
        <v>12</v>
      </c>
    </row>
    <row r="40" spans="1:17" ht="19.5" customHeight="1" x14ac:dyDescent="0.25">
      <c r="A40" s="302"/>
      <c r="B40" s="302"/>
      <c r="C40" s="302"/>
      <c r="D40" s="302"/>
      <c r="E40" s="221" t="s">
        <v>414</v>
      </c>
      <c r="F40" s="221" t="s">
        <v>548</v>
      </c>
      <c r="G40" s="221" t="s">
        <v>549</v>
      </c>
      <c r="H40" s="221" t="s">
        <v>550</v>
      </c>
      <c r="I40" s="221" t="s">
        <v>551</v>
      </c>
      <c r="J40" s="221" t="s">
        <v>552</v>
      </c>
      <c r="K40" s="221" t="s">
        <v>553</v>
      </c>
      <c r="L40" s="221" t="s">
        <v>554</v>
      </c>
      <c r="M40" s="221" t="s">
        <v>555</v>
      </c>
      <c r="N40" s="221"/>
      <c r="O40" s="221"/>
      <c r="P40" s="302"/>
    </row>
    <row r="41" spans="1:17" ht="19.5" customHeight="1" x14ac:dyDescent="0.25">
      <c r="A41" s="302"/>
      <c r="B41" s="302"/>
      <c r="C41" s="302"/>
      <c r="D41" s="302"/>
      <c r="E41" s="221" t="s">
        <v>412</v>
      </c>
      <c r="F41" s="221" t="s">
        <v>48</v>
      </c>
      <c r="G41" s="221" t="s">
        <v>48</v>
      </c>
      <c r="H41" s="221" t="s">
        <v>48</v>
      </c>
      <c r="I41" s="221" t="s">
        <v>48</v>
      </c>
      <c r="J41" s="221"/>
      <c r="K41" s="221"/>
      <c r="L41" s="221"/>
      <c r="M41" s="221"/>
      <c r="N41" s="221"/>
      <c r="O41" s="221"/>
      <c r="P41" s="302"/>
    </row>
    <row r="42" spans="1:17" ht="19.5" customHeight="1" x14ac:dyDescent="0.25">
      <c r="A42" s="302"/>
      <c r="B42" s="302"/>
      <c r="C42" s="310"/>
      <c r="D42" s="310"/>
      <c r="E42" s="221" t="s">
        <v>414</v>
      </c>
      <c r="F42" s="221" t="s">
        <v>556</v>
      </c>
      <c r="G42" s="221" t="s">
        <v>557</v>
      </c>
      <c r="H42" s="221" t="s">
        <v>558</v>
      </c>
      <c r="I42" s="221" t="s">
        <v>559</v>
      </c>
      <c r="J42" s="221"/>
      <c r="K42" s="221"/>
      <c r="L42" s="221"/>
      <c r="M42" s="221"/>
      <c r="N42" s="221"/>
      <c r="O42" s="221"/>
      <c r="P42" s="310"/>
    </row>
    <row r="43" spans="1:17" ht="19.5" customHeight="1" x14ac:dyDescent="0.25">
      <c r="A43" s="302"/>
      <c r="B43" s="302"/>
      <c r="C43" s="371" t="s">
        <v>354</v>
      </c>
      <c r="D43" s="371" t="s">
        <v>544</v>
      </c>
      <c r="E43" s="221" t="s">
        <v>412</v>
      </c>
      <c r="F43" s="221">
        <v>82209</v>
      </c>
      <c r="G43" s="221">
        <v>82256</v>
      </c>
      <c r="H43" s="221">
        <v>87204</v>
      </c>
      <c r="I43" s="221"/>
      <c r="J43" s="221"/>
      <c r="K43" s="221"/>
      <c r="L43" s="221"/>
      <c r="M43" s="221"/>
      <c r="N43" s="221"/>
      <c r="O43" s="221"/>
      <c r="P43" s="371">
        <f>COUNTA(F43:O44)/2</f>
        <v>3</v>
      </c>
    </row>
    <row r="44" spans="1:17" ht="19.5" customHeight="1" x14ac:dyDescent="0.25">
      <c r="A44" s="302"/>
      <c r="B44" s="302"/>
      <c r="C44" s="310"/>
      <c r="D44" s="310"/>
      <c r="E44" s="221" t="s">
        <v>414</v>
      </c>
      <c r="F44" s="221" t="s">
        <v>560</v>
      </c>
      <c r="G44" s="221" t="s">
        <v>561</v>
      </c>
      <c r="H44" s="221" t="s">
        <v>562</v>
      </c>
      <c r="I44" s="221"/>
      <c r="J44" s="221"/>
      <c r="K44" s="221"/>
      <c r="L44" s="221"/>
      <c r="M44" s="221"/>
      <c r="N44" s="221"/>
      <c r="O44" s="221"/>
      <c r="P44" s="310"/>
    </row>
    <row r="45" spans="1:17" ht="19.5" customHeight="1" x14ac:dyDescent="0.25">
      <c r="A45" s="310"/>
      <c r="B45" s="310"/>
      <c r="C45" s="373" t="s">
        <v>394</v>
      </c>
      <c r="D45" s="312"/>
      <c r="E45" s="312"/>
      <c r="F45" s="312"/>
      <c r="G45" s="312"/>
      <c r="H45" s="312"/>
      <c r="I45" s="312"/>
      <c r="J45" s="312"/>
      <c r="K45" s="312"/>
      <c r="L45" s="312"/>
      <c r="M45" s="312"/>
      <c r="N45" s="312"/>
      <c r="O45" s="333"/>
      <c r="P45" s="219">
        <f>SUM(P37:P44)</f>
        <v>18</v>
      </c>
    </row>
    <row r="46" spans="1:17" ht="19.5" customHeight="1" x14ac:dyDescent="0.25">
      <c r="A46" s="221"/>
      <c r="B46" s="221"/>
      <c r="C46" s="373" t="s">
        <v>322</v>
      </c>
      <c r="D46" s="312"/>
      <c r="E46" s="312"/>
      <c r="F46" s="312"/>
      <c r="G46" s="312"/>
      <c r="H46" s="312"/>
      <c r="I46" s="312"/>
      <c r="J46" s="312"/>
      <c r="K46" s="312"/>
      <c r="L46" s="312"/>
      <c r="M46" s="312"/>
      <c r="N46" s="312"/>
      <c r="O46" s="333"/>
      <c r="P46" s="219">
        <f>SUM(P45,P36,P19,P8)</f>
        <v>92</v>
      </c>
    </row>
    <row r="47" spans="1:17" ht="19.5" customHeight="1" x14ac:dyDescent="0.25">
      <c r="A47" s="371">
        <v>5</v>
      </c>
      <c r="B47" s="371" t="s">
        <v>336</v>
      </c>
      <c r="C47" s="371" t="s">
        <v>357</v>
      </c>
      <c r="D47" s="371" t="s">
        <v>430</v>
      </c>
      <c r="E47" s="221" t="s">
        <v>412</v>
      </c>
      <c r="F47" s="223" t="s">
        <v>563</v>
      </c>
      <c r="G47" s="223" t="s">
        <v>564</v>
      </c>
      <c r="H47" s="223" t="s">
        <v>565</v>
      </c>
      <c r="I47" s="223" t="s">
        <v>566</v>
      </c>
      <c r="J47" s="223" t="s">
        <v>567</v>
      </c>
      <c r="K47" s="223" t="s">
        <v>568</v>
      </c>
      <c r="L47" s="223" t="s">
        <v>569</v>
      </c>
      <c r="M47" s="223" t="s">
        <v>570</v>
      </c>
      <c r="N47" s="221"/>
      <c r="O47" s="221"/>
      <c r="P47" s="371">
        <f>COUNTA(F47:O48)/2</f>
        <v>8</v>
      </c>
    </row>
    <row r="48" spans="1:17" ht="19.5" customHeight="1" x14ac:dyDescent="0.25">
      <c r="A48" s="302"/>
      <c r="B48" s="302"/>
      <c r="C48" s="310"/>
      <c r="D48" s="310"/>
      <c r="E48" s="221" t="s">
        <v>414</v>
      </c>
      <c r="F48" s="221" t="s">
        <v>571</v>
      </c>
      <c r="G48" s="221" t="s">
        <v>572</v>
      </c>
      <c r="H48" s="221" t="s">
        <v>573</v>
      </c>
      <c r="I48" s="221" t="s">
        <v>574</v>
      </c>
      <c r="J48" s="221" t="s">
        <v>575</v>
      </c>
      <c r="K48" s="221" t="s">
        <v>576</v>
      </c>
      <c r="L48" s="221" t="s">
        <v>577</v>
      </c>
      <c r="M48" s="221" t="s">
        <v>578</v>
      </c>
      <c r="N48" s="221"/>
      <c r="O48" s="221"/>
      <c r="P48" s="310"/>
    </row>
    <row r="49" spans="1:16" ht="19.5" customHeight="1" x14ac:dyDescent="0.25">
      <c r="A49" s="302"/>
      <c r="B49" s="302"/>
      <c r="C49" s="371" t="s">
        <v>579</v>
      </c>
      <c r="D49" s="371" t="s">
        <v>580</v>
      </c>
      <c r="E49" s="221" t="s">
        <v>412</v>
      </c>
      <c r="F49" s="221" t="s">
        <v>48</v>
      </c>
      <c r="G49" s="221" t="s">
        <v>48</v>
      </c>
      <c r="H49" s="221" t="s">
        <v>48</v>
      </c>
      <c r="I49" s="221" t="s">
        <v>48</v>
      </c>
      <c r="J49" s="221" t="s">
        <v>48</v>
      </c>
      <c r="K49" s="221" t="s">
        <v>48</v>
      </c>
      <c r="L49" s="221" t="s">
        <v>48</v>
      </c>
      <c r="M49" s="221" t="s">
        <v>48</v>
      </c>
      <c r="N49" s="221" t="s">
        <v>48</v>
      </c>
      <c r="O49" s="221" t="s">
        <v>48</v>
      </c>
      <c r="P49" s="371">
        <f>COUNTA(F49:O52)/2</f>
        <v>16</v>
      </c>
    </row>
    <row r="50" spans="1:16" ht="19.5" customHeight="1" x14ac:dyDescent="0.25">
      <c r="A50" s="302"/>
      <c r="B50" s="302"/>
      <c r="C50" s="302"/>
      <c r="D50" s="302"/>
      <c r="E50" s="221" t="s">
        <v>414</v>
      </c>
      <c r="F50" s="221" t="s">
        <v>581</v>
      </c>
      <c r="G50" s="221" t="s">
        <v>582</v>
      </c>
      <c r="H50" s="221" t="s">
        <v>583</v>
      </c>
      <c r="I50" s="221" t="s">
        <v>584</v>
      </c>
      <c r="J50" s="221" t="s">
        <v>585</v>
      </c>
      <c r="K50" s="221" t="s">
        <v>586</v>
      </c>
      <c r="L50" s="221" t="s">
        <v>587</v>
      </c>
      <c r="M50" s="221" t="s">
        <v>588</v>
      </c>
      <c r="N50" s="221" t="s">
        <v>589</v>
      </c>
      <c r="O50" s="221" t="s">
        <v>590</v>
      </c>
      <c r="P50" s="302"/>
    </row>
    <row r="51" spans="1:16" ht="19.5" customHeight="1" x14ac:dyDescent="0.25">
      <c r="A51" s="302"/>
      <c r="B51" s="302"/>
      <c r="C51" s="302"/>
      <c r="D51" s="302"/>
      <c r="E51" s="221" t="s">
        <v>412</v>
      </c>
      <c r="F51" s="221" t="s">
        <v>48</v>
      </c>
      <c r="G51" s="221" t="s">
        <v>48</v>
      </c>
      <c r="H51" s="221" t="s">
        <v>48</v>
      </c>
      <c r="I51" s="221" t="s">
        <v>48</v>
      </c>
      <c r="J51" s="221" t="s">
        <v>48</v>
      </c>
      <c r="K51" s="221" t="s">
        <v>48</v>
      </c>
      <c r="L51" s="221"/>
      <c r="M51" s="221"/>
      <c r="N51" s="221"/>
      <c r="O51" s="221"/>
      <c r="P51" s="302"/>
    </row>
    <row r="52" spans="1:16" ht="19.5" customHeight="1" x14ac:dyDescent="0.25">
      <c r="A52" s="302"/>
      <c r="B52" s="302"/>
      <c r="C52" s="310"/>
      <c r="D52" s="310"/>
      <c r="E52" s="221" t="s">
        <v>414</v>
      </c>
      <c r="F52" s="221" t="s">
        <v>591</v>
      </c>
      <c r="G52" s="221" t="s">
        <v>592</v>
      </c>
      <c r="H52" s="221" t="s">
        <v>593</v>
      </c>
      <c r="I52" s="221" t="s">
        <v>594</v>
      </c>
      <c r="J52" s="221" t="s">
        <v>595</v>
      </c>
      <c r="K52" s="221" t="s">
        <v>596</v>
      </c>
      <c r="L52" s="221"/>
      <c r="M52" s="221"/>
      <c r="N52" s="221"/>
      <c r="O52" s="221"/>
      <c r="P52" s="310"/>
    </row>
    <row r="53" spans="1:16" ht="19.5" customHeight="1" x14ac:dyDescent="0.25">
      <c r="A53" s="302"/>
      <c r="B53" s="302"/>
      <c r="C53" s="371" t="s">
        <v>597</v>
      </c>
      <c r="D53" s="371" t="s">
        <v>430</v>
      </c>
      <c r="E53" s="221" t="s">
        <v>412</v>
      </c>
      <c r="F53" s="221" t="s">
        <v>598</v>
      </c>
      <c r="G53" s="221" t="s">
        <v>599</v>
      </c>
      <c r="H53" s="221"/>
      <c r="I53" s="221"/>
      <c r="J53" s="221"/>
      <c r="K53" s="221"/>
      <c r="L53" s="221"/>
      <c r="M53" s="221"/>
      <c r="N53" s="221"/>
      <c r="O53" s="221"/>
      <c r="P53" s="371">
        <f>COUNTA(F53:O54)/2</f>
        <v>2</v>
      </c>
    </row>
    <row r="54" spans="1:16" ht="19.5" customHeight="1" x14ac:dyDescent="0.25">
      <c r="A54" s="302"/>
      <c r="B54" s="302"/>
      <c r="C54" s="310"/>
      <c r="D54" s="310"/>
      <c r="E54" s="221" t="s">
        <v>414</v>
      </c>
      <c r="F54" s="221" t="s">
        <v>48</v>
      </c>
      <c r="G54" s="221" t="s">
        <v>48</v>
      </c>
      <c r="H54" s="221"/>
      <c r="I54" s="221"/>
      <c r="J54" s="221"/>
      <c r="K54" s="221"/>
      <c r="L54" s="221"/>
      <c r="M54" s="221"/>
      <c r="N54" s="221"/>
      <c r="O54" s="221"/>
      <c r="P54" s="310"/>
    </row>
    <row r="55" spans="1:16" ht="19.5" customHeight="1" x14ac:dyDescent="0.25">
      <c r="A55" s="310"/>
      <c r="B55" s="310"/>
      <c r="C55" s="373" t="s">
        <v>394</v>
      </c>
      <c r="D55" s="312"/>
      <c r="E55" s="312"/>
      <c r="F55" s="312"/>
      <c r="G55" s="312"/>
      <c r="H55" s="312"/>
      <c r="I55" s="312"/>
      <c r="J55" s="312"/>
      <c r="K55" s="312"/>
      <c r="L55" s="312"/>
      <c r="M55" s="312"/>
      <c r="N55" s="312"/>
      <c r="O55" s="333"/>
      <c r="P55" s="219">
        <f>SUM(P47:P54)</f>
        <v>26</v>
      </c>
    </row>
    <row r="56" spans="1:16" ht="19.5" customHeight="1" x14ac:dyDescent="0.25">
      <c r="A56" s="371">
        <v>6</v>
      </c>
      <c r="B56" s="371" t="s">
        <v>337</v>
      </c>
      <c r="C56" s="371" t="s">
        <v>358</v>
      </c>
      <c r="D56" s="371" t="s">
        <v>540</v>
      </c>
      <c r="E56" s="221" t="s">
        <v>412</v>
      </c>
      <c r="F56" s="221" t="s">
        <v>48</v>
      </c>
      <c r="G56" s="221" t="s">
        <v>48</v>
      </c>
      <c r="H56" s="221" t="s">
        <v>48</v>
      </c>
      <c r="I56" s="219"/>
      <c r="J56" s="219"/>
      <c r="K56" s="219"/>
      <c r="L56" s="219"/>
      <c r="M56" s="219"/>
      <c r="N56" s="219"/>
      <c r="O56" s="219"/>
      <c r="P56" s="371">
        <f>COUNTA(F56:O57)/2</f>
        <v>3</v>
      </c>
    </row>
    <row r="57" spans="1:16" ht="19.5" customHeight="1" x14ac:dyDescent="0.25">
      <c r="A57" s="302"/>
      <c r="B57" s="302"/>
      <c r="C57" s="310"/>
      <c r="D57" s="310"/>
      <c r="E57" s="221" t="s">
        <v>414</v>
      </c>
      <c r="F57" s="221" t="s">
        <v>492</v>
      </c>
      <c r="G57" s="221" t="s">
        <v>493</v>
      </c>
      <c r="H57" s="221" t="s">
        <v>494</v>
      </c>
      <c r="I57" s="221"/>
      <c r="J57" s="221"/>
      <c r="K57" s="221"/>
      <c r="L57" s="221"/>
      <c r="M57" s="221"/>
      <c r="N57" s="221"/>
      <c r="O57" s="221"/>
      <c r="P57" s="310"/>
    </row>
    <row r="58" spans="1:16" ht="19.5" customHeight="1" x14ac:dyDescent="0.25">
      <c r="A58" s="310"/>
      <c r="B58" s="310"/>
      <c r="C58" s="373" t="s">
        <v>394</v>
      </c>
      <c r="D58" s="312"/>
      <c r="E58" s="312"/>
      <c r="F58" s="312"/>
      <c r="G58" s="312"/>
      <c r="H58" s="312"/>
      <c r="I58" s="312"/>
      <c r="J58" s="312"/>
      <c r="K58" s="312"/>
      <c r="L58" s="312"/>
      <c r="M58" s="312"/>
      <c r="N58" s="312"/>
      <c r="O58" s="333"/>
      <c r="P58" s="219">
        <f>SUM(P56)</f>
        <v>3</v>
      </c>
    </row>
    <row r="59" spans="1:16" ht="19.5" customHeight="1" x14ac:dyDescent="0.25">
      <c r="A59" s="371">
        <v>7</v>
      </c>
      <c r="B59" s="371" t="s">
        <v>339</v>
      </c>
      <c r="C59" s="371" t="s">
        <v>360</v>
      </c>
      <c r="D59" s="371" t="s">
        <v>430</v>
      </c>
      <c r="E59" s="221" t="s">
        <v>412</v>
      </c>
      <c r="F59" s="223" t="s">
        <v>600</v>
      </c>
      <c r="G59" s="223" t="s">
        <v>601</v>
      </c>
      <c r="H59" s="223" t="s">
        <v>602</v>
      </c>
      <c r="I59" s="223" t="s">
        <v>603</v>
      </c>
      <c r="J59" s="219"/>
      <c r="K59" s="219"/>
      <c r="L59" s="219"/>
      <c r="M59" s="219"/>
      <c r="N59" s="219"/>
      <c r="O59" s="219"/>
      <c r="P59" s="371">
        <f>COUNTA(F59:O60)/2</f>
        <v>4</v>
      </c>
    </row>
    <row r="60" spans="1:16" ht="19.5" customHeight="1" x14ac:dyDescent="0.25">
      <c r="A60" s="302"/>
      <c r="B60" s="302"/>
      <c r="C60" s="302"/>
      <c r="D60" s="310"/>
      <c r="E60" s="221" t="s">
        <v>414</v>
      </c>
      <c r="F60" s="221" t="s">
        <v>604</v>
      </c>
      <c r="G60" s="221" t="s">
        <v>605</v>
      </c>
      <c r="H60" s="221" t="s">
        <v>606</v>
      </c>
      <c r="I60" s="221" t="s">
        <v>607</v>
      </c>
      <c r="J60" s="221"/>
      <c r="K60" s="221"/>
      <c r="L60" s="221"/>
      <c r="M60" s="221"/>
      <c r="N60" s="221"/>
      <c r="O60" s="221"/>
      <c r="P60" s="310"/>
    </row>
    <row r="61" spans="1:16" ht="19.5" customHeight="1" x14ac:dyDescent="0.25">
      <c r="A61" s="302"/>
      <c r="B61" s="302"/>
      <c r="C61" s="302"/>
      <c r="D61" s="371" t="s">
        <v>458</v>
      </c>
      <c r="E61" s="221" t="s">
        <v>412</v>
      </c>
      <c r="F61" s="221" t="s">
        <v>48</v>
      </c>
      <c r="G61" s="221" t="s">
        <v>48</v>
      </c>
      <c r="H61" s="221" t="s">
        <v>48</v>
      </c>
      <c r="I61" s="221" t="s">
        <v>48</v>
      </c>
      <c r="J61" s="221"/>
      <c r="K61" s="221"/>
      <c r="L61" s="221"/>
      <c r="M61" s="221"/>
      <c r="N61" s="221"/>
      <c r="O61" s="221"/>
      <c r="P61" s="371">
        <f>COUNTA(F61:O62)/2</f>
        <v>4</v>
      </c>
    </row>
    <row r="62" spans="1:16" ht="19.5" customHeight="1" x14ac:dyDescent="0.25">
      <c r="A62" s="302"/>
      <c r="B62" s="302"/>
      <c r="C62" s="310"/>
      <c r="D62" s="310"/>
      <c r="E62" s="221" t="s">
        <v>414</v>
      </c>
      <c r="F62" s="221" t="s">
        <v>608</v>
      </c>
      <c r="G62" s="221" t="s">
        <v>609</v>
      </c>
      <c r="H62" s="221" t="s">
        <v>610</v>
      </c>
      <c r="I62" s="221" t="s">
        <v>611</v>
      </c>
      <c r="J62" s="221"/>
      <c r="K62" s="221"/>
      <c r="L62" s="221"/>
      <c r="M62" s="221"/>
      <c r="N62" s="221"/>
      <c r="O62" s="221"/>
      <c r="P62" s="310"/>
    </row>
    <row r="63" spans="1:16" ht="19.5" customHeight="1" x14ac:dyDescent="0.25">
      <c r="A63" s="310"/>
      <c r="B63" s="310"/>
      <c r="C63" s="373" t="s">
        <v>394</v>
      </c>
      <c r="D63" s="312"/>
      <c r="E63" s="312"/>
      <c r="F63" s="312"/>
      <c r="G63" s="312"/>
      <c r="H63" s="312"/>
      <c r="I63" s="312"/>
      <c r="J63" s="312"/>
      <c r="K63" s="312"/>
      <c r="L63" s="312"/>
      <c r="M63" s="312"/>
      <c r="N63" s="312"/>
      <c r="O63" s="333"/>
      <c r="P63" s="219">
        <f>SUM(P59:P62)</f>
        <v>8</v>
      </c>
    </row>
    <row r="64" spans="1:16" ht="19.5" customHeight="1" x14ac:dyDescent="0.25">
      <c r="A64" s="221"/>
      <c r="B64" s="221"/>
      <c r="C64" s="373" t="s">
        <v>612</v>
      </c>
      <c r="D64" s="312"/>
      <c r="E64" s="312"/>
      <c r="F64" s="312"/>
      <c r="G64" s="312"/>
      <c r="H64" s="312"/>
      <c r="I64" s="312"/>
      <c r="J64" s="312"/>
      <c r="K64" s="312"/>
      <c r="L64" s="312"/>
      <c r="M64" s="312"/>
      <c r="N64" s="312"/>
      <c r="O64" s="333"/>
      <c r="P64" s="219">
        <f>SUM(P63,P58,P55)</f>
        <v>37</v>
      </c>
    </row>
    <row r="65" spans="1:17" ht="19.5" customHeight="1" x14ac:dyDescent="0.25">
      <c r="A65" s="373" t="s">
        <v>312</v>
      </c>
      <c r="B65" s="312"/>
      <c r="C65" s="312"/>
      <c r="D65" s="312"/>
      <c r="E65" s="312"/>
      <c r="F65" s="312"/>
      <c r="G65" s="312"/>
      <c r="H65" s="312"/>
      <c r="I65" s="312"/>
      <c r="J65" s="312"/>
      <c r="K65" s="312"/>
      <c r="L65" s="312"/>
      <c r="M65" s="312"/>
      <c r="N65" s="312"/>
      <c r="O65" s="333"/>
      <c r="P65" s="219">
        <f>SUM(P46,P64)</f>
        <v>129</v>
      </c>
    </row>
    <row r="66" spans="1:17" ht="19.5" customHeight="1" x14ac:dyDescent="0.25">
      <c r="A66" s="224"/>
      <c r="B66" s="224"/>
      <c r="C66" s="224"/>
      <c r="D66" s="224"/>
      <c r="E66" s="224"/>
      <c r="F66" s="224"/>
      <c r="G66" s="224"/>
      <c r="H66" s="224"/>
      <c r="I66" s="224"/>
      <c r="J66" s="224"/>
      <c r="K66" s="224"/>
      <c r="L66" s="224"/>
      <c r="M66" s="224"/>
      <c r="N66" s="224"/>
      <c r="O66" s="224"/>
      <c r="P66" s="224"/>
    </row>
    <row r="67" spans="1:17" ht="19.5" customHeight="1" x14ac:dyDescent="0.25">
      <c r="A67" s="213" t="s">
        <v>613</v>
      </c>
      <c r="B67" s="213" t="s">
        <v>614</v>
      </c>
    </row>
    <row r="68" spans="1:17" ht="19.5" customHeight="1" x14ac:dyDescent="0.25">
      <c r="B68" s="213" t="s">
        <v>615</v>
      </c>
    </row>
    <row r="69" spans="1:17" ht="19.5" customHeight="1" x14ac:dyDescent="0.25">
      <c r="B69" s="213" t="s">
        <v>616</v>
      </c>
    </row>
    <row r="70" spans="1:17" ht="12" hidden="1" customHeight="1" x14ac:dyDescent="0.25"/>
    <row r="71" spans="1:17" ht="12" hidden="1" customHeight="1" x14ac:dyDescent="0.25"/>
    <row r="72" spans="1:17" ht="12" customHeight="1" x14ac:dyDescent="0.25"/>
    <row r="73" spans="1:17" ht="12" customHeight="1" x14ac:dyDescent="0.25"/>
    <row r="74" spans="1:17" ht="12" customHeight="1" x14ac:dyDescent="0.25">
      <c r="A74" s="376" t="s">
        <v>617</v>
      </c>
      <c r="B74" s="307"/>
      <c r="C74" s="307"/>
      <c r="D74" s="307"/>
      <c r="E74" s="307"/>
      <c r="F74" s="307"/>
      <c r="G74" s="307"/>
      <c r="H74" s="307"/>
      <c r="I74" s="307"/>
      <c r="J74" s="307"/>
      <c r="K74" s="307"/>
      <c r="L74" s="307"/>
      <c r="M74" s="307"/>
      <c r="N74" s="307"/>
      <c r="O74" s="307"/>
      <c r="P74" s="307"/>
      <c r="Q74" s="307"/>
    </row>
    <row r="75" spans="1:17" ht="12" customHeight="1" x14ac:dyDescent="0.25">
      <c r="A75" s="376" t="s">
        <v>319</v>
      </c>
      <c r="B75" s="307"/>
      <c r="C75" s="307"/>
      <c r="D75" s="307"/>
      <c r="E75" s="307"/>
      <c r="F75" s="307"/>
      <c r="G75" s="307"/>
      <c r="H75" s="307"/>
      <c r="I75" s="307"/>
      <c r="J75" s="307"/>
      <c r="K75" s="307"/>
      <c r="L75" s="307"/>
      <c r="M75" s="307"/>
      <c r="N75" s="307"/>
      <c r="O75" s="307"/>
      <c r="P75" s="307"/>
      <c r="Q75" s="307"/>
    </row>
    <row r="76" spans="1:17" ht="12" customHeight="1" x14ac:dyDescent="0.25">
      <c r="A76" s="225" t="s">
        <v>383</v>
      </c>
      <c r="B76" s="225"/>
      <c r="C76" s="225"/>
      <c r="D76" s="226"/>
      <c r="E76" s="225"/>
      <c r="F76" s="225"/>
      <c r="G76" s="225"/>
      <c r="H76" s="225"/>
      <c r="I76" s="225"/>
      <c r="J76" s="225"/>
      <c r="K76" s="225"/>
      <c r="L76" s="225"/>
      <c r="M76" s="225" t="s">
        <v>383</v>
      </c>
      <c r="N76" s="225"/>
      <c r="O76" s="225"/>
      <c r="P76" s="225"/>
      <c r="Q76" s="225"/>
    </row>
    <row r="77" spans="1:17" ht="19.5" customHeight="1" x14ac:dyDescent="0.25">
      <c r="A77" s="368" t="s">
        <v>390</v>
      </c>
      <c r="B77" s="368" t="s">
        <v>618</v>
      </c>
      <c r="C77" s="368" t="s">
        <v>410</v>
      </c>
      <c r="D77" s="368" t="s">
        <v>619</v>
      </c>
      <c r="E77" s="372" t="s">
        <v>393</v>
      </c>
      <c r="F77" s="312"/>
      <c r="G77" s="312"/>
      <c r="H77" s="312"/>
      <c r="I77" s="312"/>
      <c r="J77" s="312"/>
      <c r="K77" s="312"/>
      <c r="L77" s="312"/>
      <c r="M77" s="312"/>
      <c r="N77" s="312"/>
      <c r="O77" s="333"/>
      <c r="P77" s="368" t="s">
        <v>394</v>
      </c>
      <c r="Q77" s="368" t="s">
        <v>312</v>
      </c>
    </row>
    <row r="78" spans="1:17" ht="19.5" customHeight="1" x14ac:dyDescent="0.25">
      <c r="A78" s="310"/>
      <c r="B78" s="310"/>
      <c r="C78" s="310"/>
      <c r="D78" s="310"/>
      <c r="E78" s="227"/>
      <c r="F78" s="220">
        <v>1</v>
      </c>
      <c r="G78" s="220">
        <v>2</v>
      </c>
      <c r="H78" s="220">
        <v>3</v>
      </c>
      <c r="I78" s="220">
        <v>4</v>
      </c>
      <c r="J78" s="220">
        <v>5</v>
      </c>
      <c r="K78" s="220">
        <v>6</v>
      </c>
      <c r="L78" s="220">
        <v>7</v>
      </c>
      <c r="M78" s="220">
        <v>8</v>
      </c>
      <c r="N78" s="220">
        <v>9</v>
      </c>
      <c r="O78" s="220">
        <v>10</v>
      </c>
      <c r="P78" s="310"/>
      <c r="Q78" s="310"/>
    </row>
    <row r="79" spans="1:17" ht="19.5" customHeight="1" x14ac:dyDescent="0.25">
      <c r="A79" s="368">
        <v>1</v>
      </c>
      <c r="B79" s="368" t="s">
        <v>620</v>
      </c>
      <c r="C79" s="368" t="s">
        <v>621</v>
      </c>
      <c r="D79" s="368" t="s">
        <v>622</v>
      </c>
      <c r="E79" s="228" t="s">
        <v>412</v>
      </c>
      <c r="F79" s="228" t="s">
        <v>623</v>
      </c>
      <c r="G79" s="228" t="s">
        <v>624</v>
      </c>
      <c r="H79" s="228" t="s">
        <v>625</v>
      </c>
      <c r="I79" s="228" t="s">
        <v>626</v>
      </c>
      <c r="J79" s="228" t="s">
        <v>627</v>
      </c>
      <c r="K79" s="228" t="s">
        <v>628</v>
      </c>
      <c r="L79" s="228" t="s">
        <v>629</v>
      </c>
      <c r="M79" s="228" t="s">
        <v>630</v>
      </c>
      <c r="N79" s="228"/>
      <c r="O79" s="228"/>
      <c r="P79" s="370">
        <f>COUNTA(F79:M79)</f>
        <v>8</v>
      </c>
      <c r="Q79" s="370">
        <f>SUM(P79:P84)</f>
        <v>24</v>
      </c>
    </row>
    <row r="80" spans="1:17" ht="19.5" customHeight="1" x14ac:dyDescent="0.25">
      <c r="A80" s="310"/>
      <c r="B80" s="302"/>
      <c r="C80" s="302"/>
      <c r="D80" s="302"/>
      <c r="E80" s="228" t="s">
        <v>414</v>
      </c>
      <c r="F80" s="228" t="s">
        <v>631</v>
      </c>
      <c r="G80" s="228" t="s">
        <v>632</v>
      </c>
      <c r="H80" s="228" t="s">
        <v>633</v>
      </c>
      <c r="I80" s="228" t="s">
        <v>634</v>
      </c>
      <c r="J80" s="228" t="s">
        <v>635</v>
      </c>
      <c r="K80" s="228" t="s">
        <v>636</v>
      </c>
      <c r="L80" s="228" t="s">
        <v>637</v>
      </c>
      <c r="M80" s="228" t="s">
        <v>638</v>
      </c>
      <c r="N80" s="228"/>
      <c r="O80" s="228"/>
      <c r="P80" s="310"/>
      <c r="Q80" s="302"/>
    </row>
    <row r="81" spans="1:17" ht="19.5" customHeight="1" x14ac:dyDescent="0.25">
      <c r="A81" s="368">
        <v>2</v>
      </c>
      <c r="B81" s="302"/>
      <c r="C81" s="302"/>
      <c r="D81" s="302"/>
      <c r="E81" s="228" t="s">
        <v>412</v>
      </c>
      <c r="F81" s="228" t="s">
        <v>639</v>
      </c>
      <c r="G81" s="228" t="s">
        <v>640</v>
      </c>
      <c r="H81" s="228" t="s">
        <v>641</v>
      </c>
      <c r="I81" s="228" t="s">
        <v>642</v>
      </c>
      <c r="J81" s="228" t="s">
        <v>643</v>
      </c>
      <c r="K81" s="228" t="s">
        <v>644</v>
      </c>
      <c r="L81" s="228" t="s">
        <v>645</v>
      </c>
      <c r="M81" s="228" t="s">
        <v>646</v>
      </c>
      <c r="N81" s="228"/>
      <c r="O81" s="228"/>
      <c r="P81" s="370">
        <f>COUNTA(F81:M81)</f>
        <v>8</v>
      </c>
      <c r="Q81" s="302"/>
    </row>
    <row r="82" spans="1:17" ht="19.5" customHeight="1" x14ac:dyDescent="0.25">
      <c r="A82" s="310"/>
      <c r="B82" s="302"/>
      <c r="C82" s="302"/>
      <c r="D82" s="302"/>
      <c r="E82" s="228" t="s">
        <v>414</v>
      </c>
      <c r="F82" s="228" t="s">
        <v>647</v>
      </c>
      <c r="G82" s="228" t="s">
        <v>648</v>
      </c>
      <c r="H82" s="228" t="s">
        <v>649</v>
      </c>
      <c r="I82" s="228" t="s">
        <v>650</v>
      </c>
      <c r="J82" s="228" t="s">
        <v>651</v>
      </c>
      <c r="K82" s="228" t="s">
        <v>652</v>
      </c>
      <c r="L82" s="228" t="s">
        <v>653</v>
      </c>
      <c r="M82" s="228" t="s">
        <v>654</v>
      </c>
      <c r="N82" s="228"/>
      <c r="O82" s="228"/>
      <c r="P82" s="310"/>
      <c r="Q82" s="302"/>
    </row>
    <row r="83" spans="1:17" ht="19.5" customHeight="1" x14ac:dyDescent="0.25">
      <c r="A83" s="368">
        <v>3</v>
      </c>
      <c r="B83" s="302"/>
      <c r="C83" s="302"/>
      <c r="D83" s="302"/>
      <c r="E83" s="228" t="s">
        <v>412</v>
      </c>
      <c r="F83" s="228" t="s">
        <v>655</v>
      </c>
      <c r="G83" s="228" t="s">
        <v>656</v>
      </c>
      <c r="H83" s="228" t="s">
        <v>657</v>
      </c>
      <c r="I83" s="228" t="s">
        <v>658</v>
      </c>
      <c r="J83" s="228" t="s">
        <v>659</v>
      </c>
      <c r="K83" s="228" t="s">
        <v>660</v>
      </c>
      <c r="L83" s="228" t="s">
        <v>661</v>
      </c>
      <c r="M83" s="228" t="s">
        <v>662</v>
      </c>
      <c r="N83" s="228"/>
      <c r="O83" s="228"/>
      <c r="P83" s="370">
        <f>COUNTA(F83:M83)</f>
        <v>8</v>
      </c>
      <c r="Q83" s="302"/>
    </row>
    <row r="84" spans="1:17" ht="19.5" customHeight="1" x14ac:dyDescent="0.25">
      <c r="A84" s="310"/>
      <c r="B84" s="302"/>
      <c r="C84" s="310"/>
      <c r="D84" s="310"/>
      <c r="E84" s="228" t="s">
        <v>414</v>
      </c>
      <c r="F84" s="228" t="s">
        <v>663</v>
      </c>
      <c r="G84" s="228" t="s">
        <v>664</v>
      </c>
      <c r="H84" s="228" t="s">
        <v>665</v>
      </c>
      <c r="I84" s="228" t="s">
        <v>666</v>
      </c>
      <c r="J84" s="228" t="s">
        <v>667</v>
      </c>
      <c r="K84" s="228" t="s">
        <v>668</v>
      </c>
      <c r="L84" s="228" t="s">
        <v>669</v>
      </c>
      <c r="M84" s="228" t="s">
        <v>670</v>
      </c>
      <c r="N84" s="228"/>
      <c r="O84" s="228"/>
      <c r="P84" s="310"/>
      <c r="Q84" s="310"/>
    </row>
    <row r="85" spans="1:17" ht="19.5" customHeight="1" x14ac:dyDescent="0.25">
      <c r="A85" s="368">
        <v>4</v>
      </c>
      <c r="B85" s="302"/>
      <c r="C85" s="368" t="s">
        <v>621</v>
      </c>
      <c r="D85" s="368" t="s">
        <v>671</v>
      </c>
      <c r="E85" s="228" t="s">
        <v>412</v>
      </c>
      <c r="F85" s="228" t="s">
        <v>672</v>
      </c>
      <c r="G85" s="228" t="s">
        <v>673</v>
      </c>
      <c r="H85" s="228" t="s">
        <v>674</v>
      </c>
      <c r="I85" s="228" t="s">
        <v>675</v>
      </c>
      <c r="J85" s="228" t="s">
        <v>676</v>
      </c>
      <c r="K85" s="228" t="s">
        <v>677</v>
      </c>
      <c r="L85" s="228" t="s">
        <v>678</v>
      </c>
      <c r="M85" s="228" t="s">
        <v>679</v>
      </c>
      <c r="N85" s="228"/>
      <c r="O85" s="228"/>
      <c r="P85" s="370">
        <f>COUNTA(F85:M85)</f>
        <v>8</v>
      </c>
      <c r="Q85" s="370">
        <f>SUM(P85:P98)</f>
        <v>56</v>
      </c>
    </row>
    <row r="86" spans="1:17" ht="19.5" customHeight="1" x14ac:dyDescent="0.25">
      <c r="A86" s="310"/>
      <c r="B86" s="302"/>
      <c r="C86" s="302"/>
      <c r="D86" s="302"/>
      <c r="E86" s="228" t="s">
        <v>414</v>
      </c>
      <c r="F86" s="228" t="s">
        <v>680</v>
      </c>
      <c r="G86" s="228" t="s">
        <v>681</v>
      </c>
      <c r="H86" s="228" t="s">
        <v>682</v>
      </c>
      <c r="I86" s="228" t="s">
        <v>683</v>
      </c>
      <c r="J86" s="228" t="s">
        <v>684</v>
      </c>
      <c r="K86" s="228" t="s">
        <v>685</v>
      </c>
      <c r="L86" s="228" t="s">
        <v>686</v>
      </c>
      <c r="M86" s="228" t="s">
        <v>687</v>
      </c>
      <c r="N86" s="228"/>
      <c r="O86" s="228"/>
      <c r="P86" s="310"/>
      <c r="Q86" s="302"/>
    </row>
    <row r="87" spans="1:17" ht="19.5" customHeight="1" x14ac:dyDescent="0.25">
      <c r="A87" s="368">
        <v>5</v>
      </c>
      <c r="B87" s="302"/>
      <c r="C87" s="302"/>
      <c r="D87" s="302"/>
      <c r="E87" s="228" t="s">
        <v>412</v>
      </c>
      <c r="F87" s="228" t="s">
        <v>688</v>
      </c>
      <c r="G87" s="228" t="s">
        <v>689</v>
      </c>
      <c r="H87" s="228" t="s">
        <v>690</v>
      </c>
      <c r="I87" s="228" t="s">
        <v>691</v>
      </c>
      <c r="J87" s="228" t="s">
        <v>692</v>
      </c>
      <c r="K87" s="228" t="s">
        <v>693</v>
      </c>
      <c r="L87" s="228" t="s">
        <v>694</v>
      </c>
      <c r="M87" s="228" t="s">
        <v>695</v>
      </c>
      <c r="N87" s="228"/>
      <c r="O87" s="228"/>
      <c r="P87" s="370">
        <f>COUNTA(F87:M87)</f>
        <v>8</v>
      </c>
      <c r="Q87" s="302"/>
    </row>
    <row r="88" spans="1:17" ht="19.5" customHeight="1" x14ac:dyDescent="0.25">
      <c r="A88" s="310"/>
      <c r="B88" s="302"/>
      <c r="C88" s="302"/>
      <c r="D88" s="302"/>
      <c r="E88" s="228" t="s">
        <v>414</v>
      </c>
      <c r="F88" s="228" t="s">
        <v>696</v>
      </c>
      <c r="G88" s="228" t="s">
        <v>697</v>
      </c>
      <c r="H88" s="228" t="s">
        <v>698</v>
      </c>
      <c r="I88" s="228" t="s">
        <v>699</v>
      </c>
      <c r="J88" s="228" t="s">
        <v>700</v>
      </c>
      <c r="K88" s="228" t="s">
        <v>701</v>
      </c>
      <c r="L88" s="228" t="s">
        <v>702</v>
      </c>
      <c r="M88" s="228" t="s">
        <v>703</v>
      </c>
      <c r="N88" s="228"/>
      <c r="O88" s="228"/>
      <c r="P88" s="310"/>
      <c r="Q88" s="302"/>
    </row>
    <row r="89" spans="1:17" ht="19.5" customHeight="1" x14ac:dyDescent="0.25">
      <c r="A89" s="368">
        <v>6</v>
      </c>
      <c r="B89" s="302"/>
      <c r="C89" s="302"/>
      <c r="D89" s="302"/>
      <c r="E89" s="228" t="s">
        <v>412</v>
      </c>
      <c r="F89" s="228" t="s">
        <v>704</v>
      </c>
      <c r="G89" s="228" t="s">
        <v>705</v>
      </c>
      <c r="H89" s="228" t="s">
        <v>706</v>
      </c>
      <c r="I89" s="228" t="s">
        <v>707</v>
      </c>
      <c r="J89" s="228" t="s">
        <v>708</v>
      </c>
      <c r="K89" s="228" t="s">
        <v>709</v>
      </c>
      <c r="L89" s="228" t="s">
        <v>710</v>
      </c>
      <c r="M89" s="228" t="s">
        <v>711</v>
      </c>
      <c r="N89" s="228"/>
      <c r="O89" s="228"/>
      <c r="P89" s="370">
        <f>COUNTA(F89:M89)</f>
        <v>8</v>
      </c>
      <c r="Q89" s="302"/>
    </row>
    <row r="90" spans="1:17" ht="19.5" customHeight="1" x14ac:dyDescent="0.25">
      <c r="A90" s="310"/>
      <c r="B90" s="302"/>
      <c r="C90" s="302"/>
      <c r="D90" s="302"/>
      <c r="E90" s="228" t="s">
        <v>414</v>
      </c>
      <c r="F90" s="228" t="s">
        <v>712</v>
      </c>
      <c r="G90" s="228" t="s">
        <v>713</v>
      </c>
      <c r="H90" s="228" t="s">
        <v>714</v>
      </c>
      <c r="I90" s="228" t="s">
        <v>715</v>
      </c>
      <c r="J90" s="228" t="s">
        <v>716</v>
      </c>
      <c r="K90" s="228" t="s">
        <v>717</v>
      </c>
      <c r="L90" s="228" t="s">
        <v>718</v>
      </c>
      <c r="M90" s="228" t="s">
        <v>719</v>
      </c>
      <c r="N90" s="228"/>
      <c r="O90" s="228"/>
      <c r="P90" s="310"/>
      <c r="Q90" s="302"/>
    </row>
    <row r="91" spans="1:17" ht="19.5" customHeight="1" x14ac:dyDescent="0.25">
      <c r="A91" s="368">
        <v>7</v>
      </c>
      <c r="B91" s="302"/>
      <c r="C91" s="302"/>
      <c r="D91" s="302"/>
      <c r="E91" s="228" t="s">
        <v>412</v>
      </c>
      <c r="F91" s="228" t="s">
        <v>720</v>
      </c>
      <c r="G91" s="228" t="s">
        <v>721</v>
      </c>
      <c r="H91" s="228" t="s">
        <v>722</v>
      </c>
      <c r="I91" s="228" t="s">
        <v>723</v>
      </c>
      <c r="J91" s="228" t="s">
        <v>724</v>
      </c>
      <c r="K91" s="228" t="s">
        <v>725</v>
      </c>
      <c r="L91" s="228" t="s">
        <v>726</v>
      </c>
      <c r="M91" s="228" t="s">
        <v>727</v>
      </c>
      <c r="N91" s="228"/>
      <c r="O91" s="228"/>
      <c r="P91" s="370">
        <f>COUNTA(F91:M91)</f>
        <v>8</v>
      </c>
      <c r="Q91" s="302"/>
    </row>
    <row r="92" spans="1:17" ht="19.5" customHeight="1" x14ac:dyDescent="0.25">
      <c r="A92" s="310"/>
      <c r="B92" s="302"/>
      <c r="C92" s="302"/>
      <c r="D92" s="302"/>
      <c r="E92" s="228" t="s">
        <v>414</v>
      </c>
      <c r="F92" s="228" t="s">
        <v>728</v>
      </c>
      <c r="G92" s="228" t="s">
        <v>729</v>
      </c>
      <c r="H92" s="228" t="s">
        <v>730</v>
      </c>
      <c r="I92" s="228" t="s">
        <v>731</v>
      </c>
      <c r="J92" s="228" t="s">
        <v>732</v>
      </c>
      <c r="K92" s="228" t="s">
        <v>733</v>
      </c>
      <c r="L92" s="228" t="s">
        <v>734</v>
      </c>
      <c r="M92" s="228" t="s">
        <v>735</v>
      </c>
      <c r="N92" s="228"/>
      <c r="O92" s="228"/>
      <c r="P92" s="310"/>
      <c r="Q92" s="302"/>
    </row>
    <row r="93" spans="1:17" ht="19.5" customHeight="1" x14ac:dyDescent="0.25">
      <c r="A93" s="368">
        <v>8</v>
      </c>
      <c r="B93" s="302"/>
      <c r="C93" s="302"/>
      <c r="D93" s="302"/>
      <c r="E93" s="228" t="s">
        <v>412</v>
      </c>
      <c r="F93" s="228" t="s">
        <v>736</v>
      </c>
      <c r="G93" s="228" t="s">
        <v>737</v>
      </c>
      <c r="H93" s="228" t="s">
        <v>738</v>
      </c>
      <c r="I93" s="228" t="s">
        <v>739</v>
      </c>
      <c r="J93" s="228" t="s">
        <v>740</v>
      </c>
      <c r="K93" s="228" t="s">
        <v>741</v>
      </c>
      <c r="L93" s="228" t="s">
        <v>742</v>
      </c>
      <c r="M93" s="228" t="s">
        <v>743</v>
      </c>
      <c r="N93" s="228"/>
      <c r="O93" s="228"/>
      <c r="P93" s="370">
        <f>COUNTA(F93:M93)</f>
        <v>8</v>
      </c>
      <c r="Q93" s="302"/>
    </row>
    <row r="94" spans="1:17" ht="19.5" customHeight="1" x14ac:dyDescent="0.25">
      <c r="A94" s="310"/>
      <c r="B94" s="302"/>
      <c r="C94" s="302"/>
      <c r="D94" s="302"/>
      <c r="E94" s="228" t="s">
        <v>414</v>
      </c>
      <c r="F94" s="228" t="s">
        <v>744</v>
      </c>
      <c r="G94" s="228" t="s">
        <v>745</v>
      </c>
      <c r="H94" s="228" t="s">
        <v>746</v>
      </c>
      <c r="I94" s="228" t="s">
        <v>747</v>
      </c>
      <c r="J94" s="228" t="s">
        <v>748</v>
      </c>
      <c r="K94" s="228" t="s">
        <v>749</v>
      </c>
      <c r="L94" s="228" t="s">
        <v>750</v>
      </c>
      <c r="M94" s="228" t="s">
        <v>751</v>
      </c>
      <c r="N94" s="228"/>
      <c r="O94" s="228"/>
      <c r="P94" s="310"/>
      <c r="Q94" s="302"/>
    </row>
    <row r="95" spans="1:17" ht="19.5" customHeight="1" x14ac:dyDescent="0.25">
      <c r="A95" s="368">
        <v>9</v>
      </c>
      <c r="B95" s="302"/>
      <c r="C95" s="302"/>
      <c r="D95" s="302"/>
      <c r="E95" s="228" t="s">
        <v>412</v>
      </c>
      <c r="F95" s="228" t="s">
        <v>752</v>
      </c>
      <c r="G95" s="228" t="s">
        <v>753</v>
      </c>
      <c r="H95" s="228" t="s">
        <v>754</v>
      </c>
      <c r="I95" s="228" t="s">
        <v>755</v>
      </c>
      <c r="J95" s="228" t="s">
        <v>756</v>
      </c>
      <c r="K95" s="228" t="s">
        <v>757</v>
      </c>
      <c r="L95" s="228" t="s">
        <v>758</v>
      </c>
      <c r="M95" s="228" t="s">
        <v>759</v>
      </c>
      <c r="N95" s="228"/>
      <c r="O95" s="228"/>
      <c r="P95" s="370">
        <f>COUNTA(F95:M95)</f>
        <v>8</v>
      </c>
      <c r="Q95" s="302"/>
    </row>
    <row r="96" spans="1:17" ht="19.5" customHeight="1" x14ac:dyDescent="0.25">
      <c r="A96" s="310"/>
      <c r="B96" s="302"/>
      <c r="C96" s="302"/>
      <c r="D96" s="302"/>
      <c r="E96" s="228" t="s">
        <v>414</v>
      </c>
      <c r="F96" s="228" t="s">
        <v>760</v>
      </c>
      <c r="G96" s="228" t="s">
        <v>761</v>
      </c>
      <c r="H96" s="228" t="s">
        <v>762</v>
      </c>
      <c r="I96" s="228" t="s">
        <v>763</v>
      </c>
      <c r="J96" s="228" t="s">
        <v>764</v>
      </c>
      <c r="K96" s="228" t="s">
        <v>765</v>
      </c>
      <c r="L96" s="228" t="s">
        <v>766</v>
      </c>
      <c r="M96" s="228" t="s">
        <v>767</v>
      </c>
      <c r="N96" s="228"/>
      <c r="O96" s="228"/>
      <c r="P96" s="310"/>
      <c r="Q96" s="302"/>
    </row>
    <row r="97" spans="1:17" ht="19.5" customHeight="1" x14ac:dyDescent="0.25">
      <c r="A97" s="368">
        <v>10</v>
      </c>
      <c r="B97" s="302"/>
      <c r="C97" s="302"/>
      <c r="D97" s="302"/>
      <c r="E97" s="228" t="s">
        <v>412</v>
      </c>
      <c r="F97" s="228" t="s">
        <v>768</v>
      </c>
      <c r="G97" s="228" t="s">
        <v>769</v>
      </c>
      <c r="H97" s="228" t="s">
        <v>770</v>
      </c>
      <c r="I97" s="228" t="s">
        <v>771</v>
      </c>
      <c r="J97" s="228" t="s">
        <v>772</v>
      </c>
      <c r="K97" s="228" t="s">
        <v>773</v>
      </c>
      <c r="L97" s="228" t="s">
        <v>774</v>
      </c>
      <c r="M97" s="228" t="s">
        <v>775</v>
      </c>
      <c r="N97" s="228"/>
      <c r="O97" s="228"/>
      <c r="P97" s="370">
        <f>COUNTA(F97:M97)</f>
        <v>8</v>
      </c>
      <c r="Q97" s="302"/>
    </row>
    <row r="98" spans="1:17" ht="19.5" customHeight="1" x14ac:dyDescent="0.25">
      <c r="A98" s="310"/>
      <c r="B98" s="310"/>
      <c r="C98" s="310"/>
      <c r="D98" s="310"/>
      <c r="E98" s="228" t="s">
        <v>414</v>
      </c>
      <c r="F98" s="228" t="s">
        <v>776</v>
      </c>
      <c r="G98" s="228" t="s">
        <v>777</v>
      </c>
      <c r="H98" s="228" t="s">
        <v>778</v>
      </c>
      <c r="I98" s="228" t="s">
        <v>779</v>
      </c>
      <c r="J98" s="228" t="s">
        <v>780</v>
      </c>
      <c r="K98" s="228" t="s">
        <v>781</v>
      </c>
      <c r="L98" s="228" t="s">
        <v>782</v>
      </c>
      <c r="M98" s="228" t="s">
        <v>783</v>
      </c>
      <c r="N98" s="228"/>
      <c r="O98" s="228"/>
      <c r="P98" s="310"/>
      <c r="Q98" s="310"/>
    </row>
    <row r="99" spans="1:17" ht="19.5" customHeight="1" x14ac:dyDescent="0.25">
      <c r="A99" s="368">
        <v>11</v>
      </c>
      <c r="B99" s="368" t="s">
        <v>620</v>
      </c>
      <c r="C99" s="368" t="s">
        <v>621</v>
      </c>
      <c r="D99" s="368" t="s">
        <v>784</v>
      </c>
      <c r="E99" s="228" t="s">
        <v>412</v>
      </c>
      <c r="F99" s="228" t="s">
        <v>785</v>
      </c>
      <c r="G99" s="228" t="s">
        <v>786</v>
      </c>
      <c r="H99" s="228" t="s">
        <v>787</v>
      </c>
      <c r="I99" s="228" t="s">
        <v>788</v>
      </c>
      <c r="J99" s="228" t="s">
        <v>789</v>
      </c>
      <c r="K99" s="228" t="s">
        <v>790</v>
      </c>
      <c r="L99" s="228" t="s">
        <v>791</v>
      </c>
      <c r="M99" s="228" t="s">
        <v>792</v>
      </c>
      <c r="N99" s="228"/>
      <c r="O99" s="228"/>
      <c r="P99" s="370">
        <f>COUNTA(F99:M99)</f>
        <v>8</v>
      </c>
      <c r="Q99" s="370">
        <f>SUM(P99:P120)</f>
        <v>88</v>
      </c>
    </row>
    <row r="100" spans="1:17" ht="19.5" customHeight="1" x14ac:dyDescent="0.25">
      <c r="A100" s="310"/>
      <c r="B100" s="302"/>
      <c r="C100" s="302"/>
      <c r="D100" s="302"/>
      <c r="E100" s="228" t="s">
        <v>414</v>
      </c>
      <c r="F100" s="228" t="s">
        <v>793</v>
      </c>
      <c r="G100" s="228" t="s">
        <v>794</v>
      </c>
      <c r="H100" s="228" t="s">
        <v>795</v>
      </c>
      <c r="I100" s="228" t="s">
        <v>796</v>
      </c>
      <c r="J100" s="228" t="s">
        <v>797</v>
      </c>
      <c r="K100" s="228" t="s">
        <v>798</v>
      </c>
      <c r="L100" s="228" t="s">
        <v>799</v>
      </c>
      <c r="M100" s="228" t="s">
        <v>800</v>
      </c>
      <c r="N100" s="228"/>
      <c r="O100" s="228"/>
      <c r="P100" s="310"/>
      <c r="Q100" s="302"/>
    </row>
    <row r="101" spans="1:17" ht="19.5" customHeight="1" x14ac:dyDescent="0.25">
      <c r="A101" s="368">
        <v>12</v>
      </c>
      <c r="B101" s="302"/>
      <c r="C101" s="302"/>
      <c r="D101" s="302"/>
      <c r="E101" s="228" t="s">
        <v>412</v>
      </c>
      <c r="F101" s="228" t="s">
        <v>801</v>
      </c>
      <c r="G101" s="228" t="s">
        <v>802</v>
      </c>
      <c r="H101" s="228" t="s">
        <v>803</v>
      </c>
      <c r="I101" s="228" t="s">
        <v>804</v>
      </c>
      <c r="J101" s="228" t="s">
        <v>805</v>
      </c>
      <c r="K101" s="228" t="s">
        <v>806</v>
      </c>
      <c r="L101" s="228" t="s">
        <v>807</v>
      </c>
      <c r="M101" s="228" t="s">
        <v>808</v>
      </c>
      <c r="N101" s="229"/>
      <c r="O101" s="228"/>
      <c r="P101" s="370">
        <f>COUNTA(F101:N101)</f>
        <v>8</v>
      </c>
      <c r="Q101" s="302"/>
    </row>
    <row r="102" spans="1:17" ht="19.5" customHeight="1" x14ac:dyDescent="0.25">
      <c r="A102" s="310"/>
      <c r="B102" s="302"/>
      <c r="C102" s="302"/>
      <c r="D102" s="302"/>
      <c r="E102" s="228" t="s">
        <v>414</v>
      </c>
      <c r="F102" s="228" t="s">
        <v>809</v>
      </c>
      <c r="G102" s="228" t="s">
        <v>810</v>
      </c>
      <c r="H102" s="228" t="s">
        <v>811</v>
      </c>
      <c r="I102" s="228" t="s">
        <v>812</v>
      </c>
      <c r="J102" s="228" t="s">
        <v>813</v>
      </c>
      <c r="K102" s="228" t="s">
        <v>814</v>
      </c>
      <c r="L102" s="228" t="s">
        <v>815</v>
      </c>
      <c r="M102" s="228" t="s">
        <v>816</v>
      </c>
      <c r="N102" s="229"/>
      <c r="O102" s="228"/>
      <c r="P102" s="310"/>
      <c r="Q102" s="302"/>
    </row>
    <row r="103" spans="1:17" ht="19.5" customHeight="1" x14ac:dyDescent="0.25">
      <c r="A103" s="368">
        <v>13</v>
      </c>
      <c r="B103" s="302"/>
      <c r="C103" s="302"/>
      <c r="D103" s="302"/>
      <c r="E103" s="228" t="s">
        <v>412</v>
      </c>
      <c r="F103" s="228" t="s">
        <v>817</v>
      </c>
      <c r="G103" s="228" t="s">
        <v>818</v>
      </c>
      <c r="H103" s="228" t="s">
        <v>819</v>
      </c>
      <c r="I103" s="228" t="s">
        <v>820</v>
      </c>
      <c r="J103" s="228" t="s">
        <v>821</v>
      </c>
      <c r="K103" s="228" t="s">
        <v>822</v>
      </c>
      <c r="L103" s="228" t="s">
        <v>823</v>
      </c>
      <c r="M103" s="228" t="s">
        <v>824</v>
      </c>
      <c r="N103" s="228"/>
      <c r="O103" s="228"/>
      <c r="P103" s="370">
        <f>COUNTA(F103:M103)</f>
        <v>8</v>
      </c>
      <c r="Q103" s="302"/>
    </row>
    <row r="104" spans="1:17" ht="19.5" customHeight="1" x14ac:dyDescent="0.25">
      <c r="A104" s="310"/>
      <c r="B104" s="302"/>
      <c r="C104" s="302"/>
      <c r="D104" s="302"/>
      <c r="E104" s="228" t="s">
        <v>414</v>
      </c>
      <c r="F104" s="228" t="s">
        <v>825</v>
      </c>
      <c r="G104" s="228" t="s">
        <v>826</v>
      </c>
      <c r="H104" s="228" t="s">
        <v>827</v>
      </c>
      <c r="I104" s="228" t="s">
        <v>828</v>
      </c>
      <c r="J104" s="228" t="s">
        <v>829</v>
      </c>
      <c r="K104" s="228" t="s">
        <v>830</v>
      </c>
      <c r="L104" s="228" t="s">
        <v>831</v>
      </c>
      <c r="M104" s="228" t="s">
        <v>832</v>
      </c>
      <c r="N104" s="228"/>
      <c r="O104" s="228"/>
      <c r="P104" s="310"/>
      <c r="Q104" s="302"/>
    </row>
    <row r="105" spans="1:17" ht="19.5" customHeight="1" x14ac:dyDescent="0.25">
      <c r="A105" s="368">
        <v>14</v>
      </c>
      <c r="B105" s="302"/>
      <c r="C105" s="302"/>
      <c r="D105" s="302"/>
      <c r="E105" s="228" t="s">
        <v>412</v>
      </c>
      <c r="F105" s="228" t="s">
        <v>833</v>
      </c>
      <c r="G105" s="228" t="s">
        <v>834</v>
      </c>
      <c r="H105" s="228" t="s">
        <v>835</v>
      </c>
      <c r="I105" s="228" t="s">
        <v>836</v>
      </c>
      <c r="J105" s="228" t="s">
        <v>837</v>
      </c>
      <c r="K105" s="228" t="s">
        <v>838</v>
      </c>
      <c r="L105" s="228" t="s">
        <v>839</v>
      </c>
      <c r="M105" s="228" t="s">
        <v>840</v>
      </c>
      <c r="N105" s="228"/>
      <c r="O105" s="228"/>
      <c r="P105" s="370">
        <f>COUNTA(F105:M105)</f>
        <v>8</v>
      </c>
      <c r="Q105" s="302"/>
    </row>
    <row r="106" spans="1:17" ht="19.5" customHeight="1" x14ac:dyDescent="0.25">
      <c r="A106" s="310"/>
      <c r="B106" s="302"/>
      <c r="C106" s="302"/>
      <c r="D106" s="302"/>
      <c r="E106" s="228" t="s">
        <v>414</v>
      </c>
      <c r="F106" s="228" t="s">
        <v>841</v>
      </c>
      <c r="G106" s="228" t="s">
        <v>842</v>
      </c>
      <c r="H106" s="228" t="s">
        <v>843</v>
      </c>
      <c r="I106" s="228" t="s">
        <v>844</v>
      </c>
      <c r="J106" s="228" t="s">
        <v>845</v>
      </c>
      <c r="K106" s="228" t="s">
        <v>846</v>
      </c>
      <c r="L106" s="228" t="s">
        <v>847</v>
      </c>
      <c r="M106" s="228" t="s">
        <v>848</v>
      </c>
      <c r="N106" s="228"/>
      <c r="O106" s="228"/>
      <c r="P106" s="310"/>
      <c r="Q106" s="302"/>
    </row>
    <row r="107" spans="1:17" ht="19.5" customHeight="1" x14ac:dyDescent="0.25">
      <c r="A107" s="368">
        <v>15</v>
      </c>
      <c r="B107" s="302"/>
      <c r="C107" s="302"/>
      <c r="D107" s="302"/>
      <c r="E107" s="228" t="s">
        <v>412</v>
      </c>
      <c r="F107" s="228" t="s">
        <v>849</v>
      </c>
      <c r="G107" s="228" t="s">
        <v>850</v>
      </c>
      <c r="H107" s="228" t="s">
        <v>851</v>
      </c>
      <c r="I107" s="228" t="s">
        <v>852</v>
      </c>
      <c r="J107" s="228" t="s">
        <v>853</v>
      </c>
      <c r="K107" s="228" t="s">
        <v>854</v>
      </c>
      <c r="L107" s="228" t="s">
        <v>855</v>
      </c>
      <c r="M107" s="228" t="s">
        <v>856</v>
      </c>
      <c r="N107" s="228"/>
      <c r="O107" s="228"/>
      <c r="P107" s="370">
        <f>COUNTA(F107:M107)</f>
        <v>8</v>
      </c>
      <c r="Q107" s="302"/>
    </row>
    <row r="108" spans="1:17" ht="19.5" customHeight="1" x14ac:dyDescent="0.25">
      <c r="A108" s="310"/>
      <c r="B108" s="302"/>
      <c r="C108" s="302"/>
      <c r="D108" s="302"/>
      <c r="E108" s="228" t="s">
        <v>414</v>
      </c>
      <c r="F108" s="228" t="s">
        <v>857</v>
      </c>
      <c r="G108" s="228" t="s">
        <v>858</v>
      </c>
      <c r="H108" s="228" t="s">
        <v>859</v>
      </c>
      <c r="I108" s="228" t="s">
        <v>860</v>
      </c>
      <c r="J108" s="228" t="s">
        <v>861</v>
      </c>
      <c r="K108" s="228" t="s">
        <v>862</v>
      </c>
      <c r="L108" s="228" t="s">
        <v>863</v>
      </c>
      <c r="M108" s="228" t="s">
        <v>864</v>
      </c>
      <c r="N108" s="228"/>
      <c r="O108" s="228"/>
      <c r="P108" s="310"/>
      <c r="Q108" s="302"/>
    </row>
    <row r="109" spans="1:17" ht="19.5" customHeight="1" x14ac:dyDescent="0.25">
      <c r="A109" s="368">
        <v>16</v>
      </c>
      <c r="B109" s="302"/>
      <c r="C109" s="302"/>
      <c r="D109" s="302"/>
      <c r="E109" s="228" t="s">
        <v>412</v>
      </c>
      <c r="F109" s="228" t="s">
        <v>865</v>
      </c>
      <c r="G109" s="228" t="s">
        <v>866</v>
      </c>
      <c r="H109" s="228" t="s">
        <v>867</v>
      </c>
      <c r="I109" s="228" t="s">
        <v>868</v>
      </c>
      <c r="J109" s="228" t="s">
        <v>869</v>
      </c>
      <c r="K109" s="228" t="s">
        <v>870</v>
      </c>
      <c r="L109" s="228" t="s">
        <v>871</v>
      </c>
      <c r="M109" s="228" t="s">
        <v>872</v>
      </c>
      <c r="N109" s="228"/>
      <c r="O109" s="228"/>
      <c r="P109" s="370">
        <f>COUNTA(F109:M109)</f>
        <v>8</v>
      </c>
      <c r="Q109" s="302"/>
    </row>
    <row r="110" spans="1:17" ht="19.5" customHeight="1" x14ac:dyDescent="0.25">
      <c r="A110" s="310"/>
      <c r="B110" s="302"/>
      <c r="C110" s="302"/>
      <c r="D110" s="302"/>
      <c r="E110" s="228" t="s">
        <v>414</v>
      </c>
      <c r="F110" s="228" t="s">
        <v>873</v>
      </c>
      <c r="G110" s="228" t="s">
        <v>874</v>
      </c>
      <c r="H110" s="228" t="s">
        <v>875</v>
      </c>
      <c r="I110" s="228" t="s">
        <v>876</v>
      </c>
      <c r="J110" s="228" t="s">
        <v>877</v>
      </c>
      <c r="K110" s="228" t="s">
        <v>878</v>
      </c>
      <c r="L110" s="228" t="s">
        <v>879</v>
      </c>
      <c r="M110" s="228" t="s">
        <v>880</v>
      </c>
      <c r="N110" s="228"/>
      <c r="O110" s="228"/>
      <c r="P110" s="310"/>
      <c r="Q110" s="302"/>
    </row>
    <row r="111" spans="1:17" ht="19.5" customHeight="1" x14ac:dyDescent="0.25">
      <c r="A111" s="368">
        <v>17</v>
      </c>
      <c r="B111" s="302"/>
      <c r="C111" s="302"/>
      <c r="D111" s="302"/>
      <c r="E111" s="228" t="s">
        <v>412</v>
      </c>
      <c r="F111" s="228" t="s">
        <v>881</v>
      </c>
      <c r="G111" s="228" t="s">
        <v>882</v>
      </c>
      <c r="H111" s="228" t="s">
        <v>883</v>
      </c>
      <c r="I111" s="228" t="s">
        <v>884</v>
      </c>
      <c r="J111" s="228" t="s">
        <v>885</v>
      </c>
      <c r="K111" s="228" t="s">
        <v>886</v>
      </c>
      <c r="L111" s="228" t="s">
        <v>887</v>
      </c>
      <c r="M111" s="228" t="s">
        <v>888</v>
      </c>
      <c r="N111" s="228"/>
      <c r="O111" s="228"/>
      <c r="P111" s="370">
        <f>COUNTA(F111:M111)</f>
        <v>8</v>
      </c>
      <c r="Q111" s="302"/>
    </row>
    <row r="112" spans="1:17" ht="19.5" customHeight="1" x14ac:dyDescent="0.25">
      <c r="A112" s="310"/>
      <c r="B112" s="302"/>
      <c r="C112" s="302"/>
      <c r="D112" s="302"/>
      <c r="E112" s="228" t="s">
        <v>414</v>
      </c>
      <c r="F112" s="228" t="s">
        <v>889</v>
      </c>
      <c r="G112" s="228" t="s">
        <v>890</v>
      </c>
      <c r="H112" s="228" t="s">
        <v>891</v>
      </c>
      <c r="I112" s="228" t="s">
        <v>892</v>
      </c>
      <c r="J112" s="228" t="s">
        <v>893</v>
      </c>
      <c r="K112" s="228" t="s">
        <v>894</v>
      </c>
      <c r="L112" s="228" t="s">
        <v>895</v>
      </c>
      <c r="M112" s="228" t="s">
        <v>896</v>
      </c>
      <c r="N112" s="228"/>
      <c r="O112" s="228"/>
      <c r="P112" s="310"/>
      <c r="Q112" s="302"/>
    </row>
    <row r="113" spans="1:17" ht="19.5" customHeight="1" x14ac:dyDescent="0.25">
      <c r="A113" s="368">
        <v>18</v>
      </c>
      <c r="B113" s="302"/>
      <c r="C113" s="302"/>
      <c r="D113" s="302"/>
      <c r="E113" s="228" t="s">
        <v>412</v>
      </c>
      <c r="F113" s="228" t="s">
        <v>897</v>
      </c>
      <c r="G113" s="228" t="s">
        <v>898</v>
      </c>
      <c r="H113" s="228" t="s">
        <v>899</v>
      </c>
      <c r="I113" s="228" t="s">
        <v>900</v>
      </c>
      <c r="J113" s="228" t="s">
        <v>901</v>
      </c>
      <c r="K113" s="228" t="s">
        <v>902</v>
      </c>
      <c r="L113" s="228" t="s">
        <v>903</v>
      </c>
      <c r="M113" s="228" t="s">
        <v>904</v>
      </c>
      <c r="N113" s="228"/>
      <c r="O113" s="228"/>
      <c r="P113" s="370">
        <f>COUNTA(F113:M113)</f>
        <v>8</v>
      </c>
      <c r="Q113" s="302"/>
    </row>
    <row r="114" spans="1:17" ht="19.5" customHeight="1" x14ac:dyDescent="0.25">
      <c r="A114" s="310"/>
      <c r="B114" s="302"/>
      <c r="C114" s="302"/>
      <c r="D114" s="302"/>
      <c r="E114" s="228" t="s">
        <v>414</v>
      </c>
      <c r="F114" s="228" t="s">
        <v>905</v>
      </c>
      <c r="G114" s="228" t="s">
        <v>906</v>
      </c>
      <c r="H114" s="228" t="s">
        <v>907</v>
      </c>
      <c r="I114" s="228" t="s">
        <v>908</v>
      </c>
      <c r="J114" s="228" t="s">
        <v>909</v>
      </c>
      <c r="K114" s="228" t="s">
        <v>910</v>
      </c>
      <c r="L114" s="228" t="s">
        <v>911</v>
      </c>
      <c r="M114" s="228" t="s">
        <v>912</v>
      </c>
      <c r="N114" s="228"/>
      <c r="O114" s="228"/>
      <c r="P114" s="310"/>
      <c r="Q114" s="302"/>
    </row>
    <row r="115" spans="1:17" ht="19.5" customHeight="1" x14ac:dyDescent="0.25">
      <c r="A115" s="368">
        <v>19</v>
      </c>
      <c r="B115" s="302"/>
      <c r="C115" s="302"/>
      <c r="D115" s="302"/>
      <c r="E115" s="228" t="s">
        <v>412</v>
      </c>
      <c r="F115" s="228" t="s">
        <v>913</v>
      </c>
      <c r="G115" s="228" t="s">
        <v>914</v>
      </c>
      <c r="H115" s="228" t="s">
        <v>915</v>
      </c>
      <c r="I115" s="228" t="s">
        <v>916</v>
      </c>
      <c r="J115" s="228" t="s">
        <v>917</v>
      </c>
      <c r="K115" s="228" t="s">
        <v>918</v>
      </c>
      <c r="L115" s="228" t="s">
        <v>919</v>
      </c>
      <c r="M115" s="228" t="s">
        <v>920</v>
      </c>
      <c r="N115" s="228"/>
      <c r="O115" s="228"/>
      <c r="P115" s="370">
        <f>COUNTA(F115:M115)</f>
        <v>8</v>
      </c>
      <c r="Q115" s="302"/>
    </row>
    <row r="116" spans="1:17" ht="19.5" customHeight="1" x14ac:dyDescent="0.25">
      <c r="A116" s="310"/>
      <c r="B116" s="302"/>
      <c r="C116" s="302"/>
      <c r="D116" s="302"/>
      <c r="E116" s="228" t="s">
        <v>414</v>
      </c>
      <c r="F116" s="228" t="s">
        <v>921</v>
      </c>
      <c r="G116" s="228" t="s">
        <v>922</v>
      </c>
      <c r="H116" s="228" t="s">
        <v>923</v>
      </c>
      <c r="I116" s="228" t="s">
        <v>924</v>
      </c>
      <c r="J116" s="228" t="s">
        <v>925</v>
      </c>
      <c r="K116" s="228" t="s">
        <v>926</v>
      </c>
      <c r="L116" s="228" t="s">
        <v>927</v>
      </c>
      <c r="M116" s="228" t="s">
        <v>928</v>
      </c>
      <c r="N116" s="228"/>
      <c r="O116" s="228"/>
      <c r="P116" s="310"/>
      <c r="Q116" s="302"/>
    </row>
    <row r="117" spans="1:17" ht="19.5" customHeight="1" x14ac:dyDescent="0.25">
      <c r="A117" s="368">
        <v>20</v>
      </c>
      <c r="B117" s="302"/>
      <c r="C117" s="302"/>
      <c r="D117" s="302"/>
      <c r="E117" s="228" t="s">
        <v>412</v>
      </c>
      <c r="F117" s="228" t="s">
        <v>929</v>
      </c>
      <c r="G117" s="228" t="s">
        <v>930</v>
      </c>
      <c r="H117" s="228" t="s">
        <v>931</v>
      </c>
      <c r="I117" s="228" t="s">
        <v>932</v>
      </c>
      <c r="J117" s="228" t="s">
        <v>933</v>
      </c>
      <c r="K117" s="228" t="s">
        <v>934</v>
      </c>
      <c r="L117" s="228" t="s">
        <v>935</v>
      </c>
      <c r="M117" s="228" t="s">
        <v>936</v>
      </c>
      <c r="N117" s="228"/>
      <c r="O117" s="228"/>
      <c r="P117" s="370">
        <f>COUNTA(F117:M117)</f>
        <v>8</v>
      </c>
      <c r="Q117" s="302"/>
    </row>
    <row r="118" spans="1:17" ht="19.5" customHeight="1" x14ac:dyDescent="0.25">
      <c r="A118" s="310"/>
      <c r="B118" s="302"/>
      <c r="C118" s="302"/>
      <c r="D118" s="302"/>
      <c r="E118" s="228" t="s">
        <v>414</v>
      </c>
      <c r="F118" s="228" t="s">
        <v>937</v>
      </c>
      <c r="G118" s="228" t="s">
        <v>938</v>
      </c>
      <c r="H118" s="228" t="s">
        <v>939</v>
      </c>
      <c r="I118" s="228" t="s">
        <v>940</v>
      </c>
      <c r="J118" s="228" t="s">
        <v>941</v>
      </c>
      <c r="K118" s="228" t="s">
        <v>942</v>
      </c>
      <c r="L118" s="228" t="s">
        <v>943</v>
      </c>
      <c r="M118" s="228" t="s">
        <v>944</v>
      </c>
      <c r="N118" s="228"/>
      <c r="O118" s="228"/>
      <c r="P118" s="310"/>
      <c r="Q118" s="302"/>
    </row>
    <row r="119" spans="1:17" ht="19.5" customHeight="1" x14ac:dyDescent="0.25">
      <c r="A119" s="368">
        <v>21</v>
      </c>
      <c r="B119" s="302"/>
      <c r="C119" s="302"/>
      <c r="D119" s="302"/>
      <c r="E119" s="228" t="s">
        <v>412</v>
      </c>
      <c r="F119" s="228" t="s">
        <v>945</v>
      </c>
      <c r="G119" s="228" t="s">
        <v>946</v>
      </c>
      <c r="H119" s="228" t="s">
        <v>947</v>
      </c>
      <c r="I119" s="228" t="s">
        <v>948</v>
      </c>
      <c r="J119" s="228" t="s">
        <v>949</v>
      </c>
      <c r="K119" s="228" t="s">
        <v>950</v>
      </c>
      <c r="L119" s="228" t="s">
        <v>951</v>
      </c>
      <c r="M119" s="228" t="s">
        <v>952</v>
      </c>
      <c r="N119" s="228"/>
      <c r="O119" s="228"/>
      <c r="P119" s="370">
        <f>COUNTA(F119:M119)</f>
        <v>8</v>
      </c>
      <c r="Q119" s="302"/>
    </row>
    <row r="120" spans="1:17" ht="19.5" customHeight="1" x14ac:dyDescent="0.25">
      <c r="A120" s="310"/>
      <c r="B120" s="302"/>
      <c r="C120" s="310"/>
      <c r="D120" s="310"/>
      <c r="E120" s="228" t="s">
        <v>414</v>
      </c>
      <c r="F120" s="228" t="s">
        <v>953</v>
      </c>
      <c r="G120" s="228" t="s">
        <v>954</v>
      </c>
      <c r="H120" s="228" t="s">
        <v>955</v>
      </c>
      <c r="I120" s="228" t="s">
        <v>956</v>
      </c>
      <c r="J120" s="228" t="s">
        <v>957</v>
      </c>
      <c r="K120" s="228" t="s">
        <v>958</v>
      </c>
      <c r="L120" s="228" t="s">
        <v>959</v>
      </c>
      <c r="M120" s="228" t="s">
        <v>960</v>
      </c>
      <c r="N120" s="228"/>
      <c r="O120" s="228"/>
      <c r="P120" s="310"/>
      <c r="Q120" s="310"/>
    </row>
    <row r="121" spans="1:17" ht="19.5" customHeight="1" x14ac:dyDescent="0.25">
      <c r="A121" s="368">
        <v>22</v>
      </c>
      <c r="B121" s="302"/>
      <c r="C121" s="368" t="s">
        <v>961</v>
      </c>
      <c r="D121" s="368" t="s">
        <v>962</v>
      </c>
      <c r="E121" s="228" t="s">
        <v>412</v>
      </c>
      <c r="F121" s="228" t="s">
        <v>963</v>
      </c>
      <c r="G121" s="228" t="s">
        <v>964</v>
      </c>
      <c r="H121" s="228" t="s">
        <v>965</v>
      </c>
      <c r="I121" s="228" t="s">
        <v>966</v>
      </c>
      <c r="J121" s="228" t="s">
        <v>967</v>
      </c>
      <c r="K121" s="228" t="s">
        <v>963</v>
      </c>
      <c r="L121" s="228" t="s">
        <v>967</v>
      </c>
      <c r="M121" s="228" t="s">
        <v>967</v>
      </c>
      <c r="N121" s="228"/>
      <c r="O121" s="228"/>
      <c r="P121" s="370">
        <f>COUNTA(F121:M121)</f>
        <v>8</v>
      </c>
      <c r="Q121" s="370">
        <f>SUM(P121:P130)</f>
        <v>40</v>
      </c>
    </row>
    <row r="122" spans="1:17" ht="19.5" customHeight="1" x14ac:dyDescent="0.25">
      <c r="A122" s="310"/>
      <c r="B122" s="302"/>
      <c r="C122" s="302"/>
      <c r="D122" s="302"/>
      <c r="E122" s="228" t="s">
        <v>414</v>
      </c>
      <c r="F122" s="228" t="s">
        <v>968</v>
      </c>
      <c r="G122" s="228" t="s">
        <v>969</v>
      </c>
      <c r="H122" s="228" t="s">
        <v>970</v>
      </c>
      <c r="I122" s="228" t="s">
        <v>971</v>
      </c>
      <c r="J122" s="228" t="s">
        <v>972</v>
      </c>
      <c r="K122" s="228" t="s">
        <v>973</v>
      </c>
      <c r="L122" s="228" t="s">
        <v>974</v>
      </c>
      <c r="M122" s="228" t="s">
        <v>975</v>
      </c>
      <c r="N122" s="228"/>
      <c r="O122" s="228"/>
      <c r="P122" s="310"/>
      <c r="Q122" s="302"/>
    </row>
    <row r="123" spans="1:17" ht="19.5" customHeight="1" x14ac:dyDescent="0.25">
      <c r="A123" s="368">
        <v>23</v>
      </c>
      <c r="B123" s="302"/>
      <c r="C123" s="302"/>
      <c r="D123" s="302"/>
      <c r="E123" s="228" t="s">
        <v>412</v>
      </c>
      <c r="F123" s="228" t="s">
        <v>976</v>
      </c>
      <c r="G123" s="228" t="s">
        <v>977</v>
      </c>
      <c r="H123" s="228" t="s">
        <v>978</v>
      </c>
      <c r="I123" s="228" t="s">
        <v>979</v>
      </c>
      <c r="J123" s="228" t="s">
        <v>965</v>
      </c>
      <c r="K123" s="228" t="s">
        <v>980</v>
      </c>
      <c r="L123" s="228" t="s">
        <v>979</v>
      </c>
      <c r="M123" s="228" t="s">
        <v>966</v>
      </c>
      <c r="N123" s="228"/>
      <c r="O123" s="228"/>
      <c r="P123" s="370">
        <f>COUNTA(F123:M123)</f>
        <v>8</v>
      </c>
      <c r="Q123" s="302"/>
    </row>
    <row r="124" spans="1:17" ht="19.5" customHeight="1" x14ac:dyDescent="0.25">
      <c r="A124" s="310"/>
      <c r="B124" s="302"/>
      <c r="C124" s="302"/>
      <c r="D124" s="302"/>
      <c r="E124" s="228" t="s">
        <v>414</v>
      </c>
      <c r="F124" s="228" t="s">
        <v>981</v>
      </c>
      <c r="G124" s="228" t="s">
        <v>982</v>
      </c>
      <c r="H124" s="228" t="s">
        <v>983</v>
      </c>
      <c r="I124" s="228" t="s">
        <v>984</v>
      </c>
      <c r="J124" s="228" t="s">
        <v>985</v>
      </c>
      <c r="K124" s="228" t="s">
        <v>986</v>
      </c>
      <c r="L124" s="228" t="s">
        <v>987</v>
      </c>
      <c r="M124" s="228" t="s">
        <v>988</v>
      </c>
      <c r="N124" s="228"/>
      <c r="O124" s="228"/>
      <c r="P124" s="310"/>
      <c r="Q124" s="302"/>
    </row>
    <row r="125" spans="1:17" ht="19.5" customHeight="1" x14ac:dyDescent="0.25">
      <c r="A125" s="368">
        <v>24</v>
      </c>
      <c r="B125" s="302"/>
      <c r="C125" s="302"/>
      <c r="D125" s="302"/>
      <c r="E125" s="228" t="s">
        <v>412</v>
      </c>
      <c r="F125" s="228" t="s">
        <v>989</v>
      </c>
      <c r="G125" s="228" t="s">
        <v>990</v>
      </c>
      <c r="H125" s="228" t="s">
        <v>991</v>
      </c>
      <c r="I125" s="228" t="s">
        <v>992</v>
      </c>
      <c r="J125" s="228" t="s">
        <v>993</v>
      </c>
      <c r="K125" s="228" t="s">
        <v>994</v>
      </c>
      <c r="L125" s="228" t="s">
        <v>995</v>
      </c>
      <c r="M125" s="228" t="s">
        <v>996</v>
      </c>
      <c r="N125" s="228"/>
      <c r="O125" s="228"/>
      <c r="P125" s="370">
        <f>COUNTA(F125:M125)</f>
        <v>8</v>
      </c>
      <c r="Q125" s="302"/>
    </row>
    <row r="126" spans="1:17" ht="19.5" customHeight="1" x14ac:dyDescent="0.25">
      <c r="A126" s="310"/>
      <c r="B126" s="302"/>
      <c r="C126" s="302"/>
      <c r="D126" s="302"/>
      <c r="E126" s="228" t="s">
        <v>414</v>
      </c>
      <c r="F126" s="228" t="s">
        <v>997</v>
      </c>
      <c r="G126" s="228" t="s">
        <v>998</v>
      </c>
      <c r="H126" s="228" t="s">
        <v>999</v>
      </c>
      <c r="I126" s="228" t="s">
        <v>1000</v>
      </c>
      <c r="J126" s="228" t="s">
        <v>1001</v>
      </c>
      <c r="K126" s="228" t="s">
        <v>1002</v>
      </c>
      <c r="L126" s="228" t="s">
        <v>1003</v>
      </c>
      <c r="M126" s="228" t="s">
        <v>1004</v>
      </c>
      <c r="N126" s="228"/>
      <c r="O126" s="228"/>
      <c r="P126" s="310"/>
      <c r="Q126" s="302"/>
    </row>
    <row r="127" spans="1:17" ht="19.5" customHeight="1" x14ac:dyDescent="0.25">
      <c r="A127" s="368">
        <v>25</v>
      </c>
      <c r="B127" s="302"/>
      <c r="C127" s="302"/>
      <c r="D127" s="302"/>
      <c r="E127" s="228" t="s">
        <v>412</v>
      </c>
      <c r="F127" s="228" t="s">
        <v>1005</v>
      </c>
      <c r="G127" s="228" t="s">
        <v>1006</v>
      </c>
      <c r="H127" s="228" t="s">
        <v>1007</v>
      </c>
      <c r="I127" s="228" t="s">
        <v>995</v>
      </c>
      <c r="J127" s="228" t="s">
        <v>1008</v>
      </c>
      <c r="K127" s="228" t="s">
        <v>1009</v>
      </c>
      <c r="L127" s="228" t="s">
        <v>1010</v>
      </c>
      <c r="M127" s="228" t="s">
        <v>1011</v>
      </c>
      <c r="N127" s="228"/>
      <c r="O127" s="228"/>
      <c r="P127" s="370">
        <f>COUNTA(F127:M127)</f>
        <v>8</v>
      </c>
      <c r="Q127" s="302"/>
    </row>
    <row r="128" spans="1:17" ht="19.5" customHeight="1" x14ac:dyDescent="0.25">
      <c r="A128" s="310"/>
      <c r="B128" s="302"/>
      <c r="C128" s="302"/>
      <c r="D128" s="302"/>
      <c r="E128" s="228" t="s">
        <v>414</v>
      </c>
      <c r="F128" s="228" t="s">
        <v>1012</v>
      </c>
      <c r="G128" s="228" t="s">
        <v>1013</v>
      </c>
      <c r="H128" s="228" t="s">
        <v>1014</v>
      </c>
      <c r="I128" s="228" t="s">
        <v>1015</v>
      </c>
      <c r="J128" s="228" t="s">
        <v>1016</v>
      </c>
      <c r="K128" s="228" t="s">
        <v>1017</v>
      </c>
      <c r="L128" s="228" t="s">
        <v>1018</v>
      </c>
      <c r="M128" s="228" t="s">
        <v>1019</v>
      </c>
      <c r="N128" s="228"/>
      <c r="O128" s="228"/>
      <c r="P128" s="310"/>
      <c r="Q128" s="302"/>
    </row>
    <row r="129" spans="1:17" ht="19.5" customHeight="1" x14ac:dyDescent="0.25">
      <c r="A129" s="368">
        <v>26</v>
      </c>
      <c r="B129" s="302"/>
      <c r="C129" s="302"/>
      <c r="D129" s="302"/>
      <c r="E129" s="228" t="s">
        <v>412</v>
      </c>
      <c r="F129" s="228" t="s">
        <v>1020</v>
      </c>
      <c r="G129" s="228" t="s">
        <v>1021</v>
      </c>
      <c r="H129" s="228" t="s">
        <v>1022</v>
      </c>
      <c r="I129" s="228" t="s">
        <v>991</v>
      </c>
      <c r="J129" s="228" t="s">
        <v>1023</v>
      </c>
      <c r="K129" s="228" t="s">
        <v>1024</v>
      </c>
      <c r="L129" s="228" t="s">
        <v>1025</v>
      </c>
      <c r="M129" s="228" t="s">
        <v>1026</v>
      </c>
      <c r="N129" s="228"/>
      <c r="O129" s="228"/>
      <c r="P129" s="370">
        <f>COUNTA(F129:M129)</f>
        <v>8</v>
      </c>
      <c r="Q129" s="302"/>
    </row>
    <row r="130" spans="1:17" ht="19.5" customHeight="1" x14ac:dyDescent="0.25">
      <c r="A130" s="310"/>
      <c r="B130" s="310"/>
      <c r="C130" s="310"/>
      <c r="D130" s="310"/>
      <c r="E130" s="228" t="s">
        <v>414</v>
      </c>
      <c r="F130" s="228" t="s">
        <v>1027</v>
      </c>
      <c r="G130" s="228" t="s">
        <v>1028</v>
      </c>
      <c r="H130" s="228" t="s">
        <v>1029</v>
      </c>
      <c r="I130" s="228" t="s">
        <v>1030</v>
      </c>
      <c r="J130" s="228" t="s">
        <v>1031</v>
      </c>
      <c r="K130" s="228" t="s">
        <v>1032</v>
      </c>
      <c r="L130" s="228" t="s">
        <v>1033</v>
      </c>
      <c r="M130" s="228" t="s">
        <v>1034</v>
      </c>
      <c r="N130" s="228"/>
      <c r="O130" s="228"/>
      <c r="P130" s="310"/>
      <c r="Q130" s="310"/>
    </row>
    <row r="131" spans="1:17" ht="19.5" customHeight="1" x14ac:dyDescent="0.25">
      <c r="A131" s="368">
        <v>27</v>
      </c>
      <c r="B131" s="368" t="s">
        <v>620</v>
      </c>
      <c r="C131" s="368" t="s">
        <v>1035</v>
      </c>
      <c r="D131" s="368" t="s">
        <v>1036</v>
      </c>
      <c r="E131" s="228" t="s">
        <v>412</v>
      </c>
      <c r="F131" s="228" t="s">
        <v>1037</v>
      </c>
      <c r="G131" s="228" t="s">
        <v>1038</v>
      </c>
      <c r="H131" s="228" t="s">
        <v>1039</v>
      </c>
      <c r="I131" s="228" t="s">
        <v>1040</v>
      </c>
      <c r="J131" s="228" t="s">
        <v>1041</v>
      </c>
      <c r="K131" s="228" t="s">
        <v>1042</v>
      </c>
      <c r="L131" s="228" t="s">
        <v>1043</v>
      </c>
      <c r="M131" s="228" t="s">
        <v>1044</v>
      </c>
      <c r="N131" s="228" t="s">
        <v>1045</v>
      </c>
      <c r="O131" s="228" t="s">
        <v>1046</v>
      </c>
      <c r="P131" s="370">
        <f>COUNTA(F131:O131)</f>
        <v>10</v>
      </c>
      <c r="Q131" s="370">
        <f>SUM(P131:P162)</f>
        <v>160</v>
      </c>
    </row>
    <row r="132" spans="1:17" ht="19.5" customHeight="1" x14ac:dyDescent="0.25">
      <c r="A132" s="310"/>
      <c r="B132" s="302"/>
      <c r="C132" s="302"/>
      <c r="D132" s="302"/>
      <c r="E132" s="228" t="s">
        <v>414</v>
      </c>
      <c r="F132" s="228" t="s">
        <v>1047</v>
      </c>
      <c r="G132" s="228" t="s">
        <v>1048</v>
      </c>
      <c r="H132" s="228" t="s">
        <v>1049</v>
      </c>
      <c r="I132" s="228" t="s">
        <v>1050</v>
      </c>
      <c r="J132" s="228" t="s">
        <v>1051</v>
      </c>
      <c r="K132" s="228" t="s">
        <v>1052</v>
      </c>
      <c r="L132" s="228" t="s">
        <v>1053</v>
      </c>
      <c r="M132" s="228" t="s">
        <v>1054</v>
      </c>
      <c r="N132" s="228" t="s">
        <v>1055</v>
      </c>
      <c r="O132" s="228" t="s">
        <v>1056</v>
      </c>
      <c r="P132" s="310"/>
      <c r="Q132" s="302"/>
    </row>
    <row r="133" spans="1:17" ht="19.5" customHeight="1" x14ac:dyDescent="0.25">
      <c r="A133" s="368">
        <v>28</v>
      </c>
      <c r="B133" s="302"/>
      <c r="C133" s="302"/>
      <c r="D133" s="302"/>
      <c r="E133" s="228" t="s">
        <v>412</v>
      </c>
      <c r="F133" s="228" t="s">
        <v>1057</v>
      </c>
      <c r="G133" s="228" t="s">
        <v>1058</v>
      </c>
      <c r="H133" s="228" t="s">
        <v>1059</v>
      </c>
      <c r="I133" s="228" t="s">
        <v>1060</v>
      </c>
      <c r="J133" s="228" t="s">
        <v>1061</v>
      </c>
      <c r="K133" s="228" t="s">
        <v>1062</v>
      </c>
      <c r="L133" s="228" t="s">
        <v>1063</v>
      </c>
      <c r="M133" s="228" t="s">
        <v>1064</v>
      </c>
      <c r="N133" s="228" t="s">
        <v>1065</v>
      </c>
      <c r="O133" s="228" t="s">
        <v>1066</v>
      </c>
      <c r="P133" s="370">
        <f>COUNTA(F133:O133)</f>
        <v>10</v>
      </c>
      <c r="Q133" s="302"/>
    </row>
    <row r="134" spans="1:17" ht="19.5" customHeight="1" x14ac:dyDescent="0.25">
      <c r="A134" s="310"/>
      <c r="B134" s="302"/>
      <c r="C134" s="302"/>
      <c r="D134" s="302"/>
      <c r="E134" s="228" t="s">
        <v>414</v>
      </c>
      <c r="F134" s="228" t="s">
        <v>1067</v>
      </c>
      <c r="G134" s="228" t="s">
        <v>1068</v>
      </c>
      <c r="H134" s="228" t="s">
        <v>1069</v>
      </c>
      <c r="I134" s="228" t="s">
        <v>1070</v>
      </c>
      <c r="J134" s="228" t="s">
        <v>1071</v>
      </c>
      <c r="K134" s="228" t="s">
        <v>1072</v>
      </c>
      <c r="L134" s="228" t="s">
        <v>1073</v>
      </c>
      <c r="M134" s="228" t="s">
        <v>1074</v>
      </c>
      <c r="N134" s="228" t="s">
        <v>1075</v>
      </c>
      <c r="O134" s="228" t="s">
        <v>1076</v>
      </c>
      <c r="P134" s="310"/>
      <c r="Q134" s="302"/>
    </row>
    <row r="135" spans="1:17" ht="19.5" customHeight="1" x14ac:dyDescent="0.25">
      <c r="A135" s="368">
        <v>29</v>
      </c>
      <c r="B135" s="302"/>
      <c r="C135" s="302"/>
      <c r="D135" s="302"/>
      <c r="E135" s="228" t="s">
        <v>412</v>
      </c>
      <c r="F135" s="228" t="s">
        <v>1077</v>
      </c>
      <c r="G135" s="228" t="s">
        <v>1078</v>
      </c>
      <c r="H135" s="228" t="s">
        <v>1079</v>
      </c>
      <c r="I135" s="228" t="s">
        <v>1080</v>
      </c>
      <c r="J135" s="228" t="s">
        <v>1081</v>
      </c>
      <c r="K135" s="228" t="s">
        <v>1082</v>
      </c>
      <c r="L135" s="228" t="s">
        <v>1083</v>
      </c>
      <c r="M135" s="228" t="s">
        <v>1084</v>
      </c>
      <c r="N135" s="228" t="s">
        <v>1085</v>
      </c>
      <c r="O135" s="228" t="s">
        <v>1086</v>
      </c>
      <c r="P135" s="370">
        <f>COUNTA(F135:O135)</f>
        <v>10</v>
      </c>
      <c r="Q135" s="302"/>
    </row>
    <row r="136" spans="1:17" ht="19.5" customHeight="1" x14ac:dyDescent="0.25">
      <c r="A136" s="310"/>
      <c r="B136" s="302"/>
      <c r="C136" s="302"/>
      <c r="D136" s="302"/>
      <c r="E136" s="228" t="s">
        <v>414</v>
      </c>
      <c r="F136" s="228" t="s">
        <v>1087</v>
      </c>
      <c r="G136" s="228" t="s">
        <v>1088</v>
      </c>
      <c r="H136" s="228" t="s">
        <v>1089</v>
      </c>
      <c r="I136" s="228" t="s">
        <v>1090</v>
      </c>
      <c r="J136" s="228" t="s">
        <v>1091</v>
      </c>
      <c r="K136" s="228" t="s">
        <v>1092</v>
      </c>
      <c r="L136" s="228" t="s">
        <v>1093</v>
      </c>
      <c r="M136" s="228" t="s">
        <v>1094</v>
      </c>
      <c r="N136" s="228" t="s">
        <v>1095</v>
      </c>
      <c r="O136" s="228" t="s">
        <v>1096</v>
      </c>
      <c r="P136" s="310"/>
      <c r="Q136" s="302"/>
    </row>
    <row r="137" spans="1:17" ht="19.5" customHeight="1" x14ac:dyDescent="0.25">
      <c r="A137" s="368">
        <v>30</v>
      </c>
      <c r="B137" s="302"/>
      <c r="C137" s="302"/>
      <c r="D137" s="302"/>
      <c r="E137" s="228" t="s">
        <v>412</v>
      </c>
      <c r="F137" s="228" t="s">
        <v>1097</v>
      </c>
      <c r="G137" s="228" t="s">
        <v>1098</v>
      </c>
      <c r="H137" s="228" t="s">
        <v>1099</v>
      </c>
      <c r="I137" s="228" t="s">
        <v>1100</v>
      </c>
      <c r="J137" s="228" t="s">
        <v>1101</v>
      </c>
      <c r="K137" s="228" t="s">
        <v>1102</v>
      </c>
      <c r="L137" s="228" t="s">
        <v>1103</v>
      </c>
      <c r="M137" s="228" t="s">
        <v>1104</v>
      </c>
      <c r="N137" s="228" t="s">
        <v>1105</v>
      </c>
      <c r="O137" s="228" t="s">
        <v>1106</v>
      </c>
      <c r="P137" s="370">
        <f>COUNTA(F137:O137)</f>
        <v>10</v>
      </c>
      <c r="Q137" s="302"/>
    </row>
    <row r="138" spans="1:17" ht="19.5" customHeight="1" x14ac:dyDescent="0.25">
      <c r="A138" s="310"/>
      <c r="B138" s="302"/>
      <c r="C138" s="302"/>
      <c r="D138" s="302"/>
      <c r="E138" s="228" t="s">
        <v>414</v>
      </c>
      <c r="F138" s="228" t="s">
        <v>1107</v>
      </c>
      <c r="G138" s="228" t="s">
        <v>1108</v>
      </c>
      <c r="H138" s="228" t="s">
        <v>1109</v>
      </c>
      <c r="I138" s="228" t="s">
        <v>1110</v>
      </c>
      <c r="J138" s="228" t="s">
        <v>1111</v>
      </c>
      <c r="K138" s="228" t="s">
        <v>1112</v>
      </c>
      <c r="L138" s="228" t="s">
        <v>1113</v>
      </c>
      <c r="M138" s="228" t="s">
        <v>1114</v>
      </c>
      <c r="N138" s="228" t="s">
        <v>1115</v>
      </c>
      <c r="O138" s="228" t="s">
        <v>1116</v>
      </c>
      <c r="P138" s="310"/>
      <c r="Q138" s="302"/>
    </row>
    <row r="139" spans="1:17" ht="19.5" customHeight="1" x14ac:dyDescent="0.25">
      <c r="A139" s="368">
        <v>31</v>
      </c>
      <c r="B139" s="302"/>
      <c r="C139" s="302"/>
      <c r="D139" s="302"/>
      <c r="E139" s="228" t="s">
        <v>412</v>
      </c>
      <c r="F139" s="230" t="s">
        <v>1117</v>
      </c>
      <c r="G139" s="230" t="s">
        <v>1118</v>
      </c>
      <c r="H139" s="230" t="s">
        <v>1119</v>
      </c>
      <c r="I139" s="230" t="s">
        <v>1120</v>
      </c>
      <c r="J139" s="230" t="s">
        <v>1121</v>
      </c>
      <c r="K139" s="230" t="s">
        <v>1122</v>
      </c>
      <c r="L139" s="230" t="s">
        <v>1123</v>
      </c>
      <c r="M139" s="230" t="s">
        <v>1124</v>
      </c>
      <c r="N139" s="228" t="s">
        <v>1125</v>
      </c>
      <c r="O139" s="228" t="s">
        <v>1126</v>
      </c>
      <c r="P139" s="370">
        <f>COUNTA(F139:O139)</f>
        <v>10</v>
      </c>
      <c r="Q139" s="302"/>
    </row>
    <row r="140" spans="1:17" ht="19.5" customHeight="1" x14ac:dyDescent="0.25">
      <c r="A140" s="310"/>
      <c r="B140" s="302"/>
      <c r="C140" s="302"/>
      <c r="D140" s="302"/>
      <c r="E140" s="228" t="s">
        <v>414</v>
      </c>
      <c r="F140" s="228" t="s">
        <v>1127</v>
      </c>
      <c r="G140" s="228" t="s">
        <v>1128</v>
      </c>
      <c r="H140" s="228" t="s">
        <v>1129</v>
      </c>
      <c r="I140" s="228" t="s">
        <v>1130</v>
      </c>
      <c r="J140" s="228" t="s">
        <v>1131</v>
      </c>
      <c r="K140" s="228" t="s">
        <v>1132</v>
      </c>
      <c r="L140" s="228" t="s">
        <v>1133</v>
      </c>
      <c r="M140" s="228" t="s">
        <v>1134</v>
      </c>
      <c r="N140" s="228" t="s">
        <v>1135</v>
      </c>
      <c r="O140" s="228" t="s">
        <v>1136</v>
      </c>
      <c r="P140" s="310"/>
      <c r="Q140" s="302"/>
    </row>
    <row r="141" spans="1:17" ht="19.5" customHeight="1" x14ac:dyDescent="0.25">
      <c r="A141" s="368">
        <v>32</v>
      </c>
      <c r="B141" s="302"/>
      <c r="C141" s="302"/>
      <c r="D141" s="302"/>
      <c r="E141" s="228" t="s">
        <v>412</v>
      </c>
      <c r="F141" s="228" t="s">
        <v>1137</v>
      </c>
      <c r="G141" s="228" t="s">
        <v>1138</v>
      </c>
      <c r="H141" s="228" t="s">
        <v>1139</v>
      </c>
      <c r="I141" s="228" t="s">
        <v>1140</v>
      </c>
      <c r="J141" s="228" t="s">
        <v>1141</v>
      </c>
      <c r="K141" s="228" t="s">
        <v>1142</v>
      </c>
      <c r="L141" s="228" t="s">
        <v>1143</v>
      </c>
      <c r="M141" s="228" t="s">
        <v>1144</v>
      </c>
      <c r="N141" s="228" t="s">
        <v>1145</v>
      </c>
      <c r="O141" s="228" t="s">
        <v>1146</v>
      </c>
      <c r="P141" s="370">
        <f>COUNTA(F141:O141)</f>
        <v>10</v>
      </c>
      <c r="Q141" s="302"/>
    </row>
    <row r="142" spans="1:17" ht="19.5" customHeight="1" x14ac:dyDescent="0.25">
      <c r="A142" s="310"/>
      <c r="B142" s="302"/>
      <c r="C142" s="302"/>
      <c r="D142" s="302"/>
      <c r="E142" s="228" t="s">
        <v>414</v>
      </c>
      <c r="F142" s="228" t="s">
        <v>1147</v>
      </c>
      <c r="G142" s="228" t="s">
        <v>1148</v>
      </c>
      <c r="H142" s="228" t="s">
        <v>1149</v>
      </c>
      <c r="I142" s="228" t="s">
        <v>1150</v>
      </c>
      <c r="J142" s="228" t="s">
        <v>1151</v>
      </c>
      <c r="K142" s="228" t="s">
        <v>1152</v>
      </c>
      <c r="L142" s="228" t="s">
        <v>1153</v>
      </c>
      <c r="M142" s="228" t="s">
        <v>1154</v>
      </c>
      <c r="N142" s="228" t="s">
        <v>1155</v>
      </c>
      <c r="O142" s="228" t="s">
        <v>1156</v>
      </c>
      <c r="P142" s="310"/>
      <c r="Q142" s="302"/>
    </row>
    <row r="143" spans="1:17" ht="19.5" customHeight="1" x14ac:dyDescent="0.25">
      <c r="A143" s="368">
        <v>33</v>
      </c>
      <c r="B143" s="302"/>
      <c r="C143" s="302"/>
      <c r="D143" s="302"/>
      <c r="E143" s="228" t="s">
        <v>412</v>
      </c>
      <c r="F143" s="228" t="s">
        <v>1157</v>
      </c>
      <c r="G143" s="228" t="s">
        <v>1158</v>
      </c>
      <c r="H143" s="228" t="s">
        <v>1159</v>
      </c>
      <c r="I143" s="228" t="s">
        <v>1160</v>
      </c>
      <c r="J143" s="228" t="s">
        <v>1161</v>
      </c>
      <c r="K143" s="228" t="s">
        <v>1162</v>
      </c>
      <c r="L143" s="228" t="s">
        <v>1163</v>
      </c>
      <c r="M143" s="228" t="s">
        <v>1164</v>
      </c>
      <c r="N143" s="228" t="s">
        <v>1165</v>
      </c>
      <c r="O143" s="228" t="s">
        <v>1166</v>
      </c>
      <c r="P143" s="370">
        <f>COUNTA(F143:O143)</f>
        <v>10</v>
      </c>
      <c r="Q143" s="302"/>
    </row>
    <row r="144" spans="1:17" ht="19.5" customHeight="1" x14ac:dyDescent="0.25">
      <c r="A144" s="310"/>
      <c r="B144" s="302"/>
      <c r="C144" s="302"/>
      <c r="D144" s="302"/>
      <c r="E144" s="228" t="s">
        <v>414</v>
      </c>
      <c r="F144" s="228" t="s">
        <v>1167</v>
      </c>
      <c r="G144" s="228" t="s">
        <v>1168</v>
      </c>
      <c r="H144" s="228" t="s">
        <v>1169</v>
      </c>
      <c r="I144" s="228" t="s">
        <v>1170</v>
      </c>
      <c r="J144" s="228" t="s">
        <v>1171</v>
      </c>
      <c r="K144" s="228" t="s">
        <v>1172</v>
      </c>
      <c r="L144" s="228" t="s">
        <v>1173</v>
      </c>
      <c r="M144" s="228" t="s">
        <v>1174</v>
      </c>
      <c r="N144" s="228" t="s">
        <v>1175</v>
      </c>
      <c r="O144" s="228" t="s">
        <v>1176</v>
      </c>
      <c r="P144" s="310"/>
      <c r="Q144" s="302"/>
    </row>
    <row r="145" spans="1:17" ht="19.5" customHeight="1" x14ac:dyDescent="0.25">
      <c r="A145" s="368">
        <v>34</v>
      </c>
      <c r="B145" s="302"/>
      <c r="C145" s="302"/>
      <c r="D145" s="302"/>
      <c r="E145" s="228" t="s">
        <v>412</v>
      </c>
      <c r="F145" s="228" t="s">
        <v>1177</v>
      </c>
      <c r="G145" s="228" t="s">
        <v>1178</v>
      </c>
      <c r="H145" s="228" t="s">
        <v>1179</v>
      </c>
      <c r="I145" s="228" t="s">
        <v>1180</v>
      </c>
      <c r="J145" s="228" t="s">
        <v>1181</v>
      </c>
      <c r="K145" s="228" t="s">
        <v>1182</v>
      </c>
      <c r="L145" s="228" t="s">
        <v>1183</v>
      </c>
      <c r="M145" s="228" t="s">
        <v>1184</v>
      </c>
      <c r="N145" s="228" t="s">
        <v>1185</v>
      </c>
      <c r="O145" s="228" t="s">
        <v>1186</v>
      </c>
      <c r="P145" s="370">
        <f>COUNTA(F145:O145)</f>
        <v>10</v>
      </c>
      <c r="Q145" s="302"/>
    </row>
    <row r="146" spans="1:17" ht="19.5" customHeight="1" x14ac:dyDescent="0.25">
      <c r="A146" s="310"/>
      <c r="B146" s="302"/>
      <c r="C146" s="302"/>
      <c r="D146" s="302"/>
      <c r="E146" s="228" t="s">
        <v>414</v>
      </c>
      <c r="F146" s="228" t="s">
        <v>1187</v>
      </c>
      <c r="G146" s="228" t="s">
        <v>1188</v>
      </c>
      <c r="H146" s="228" t="s">
        <v>1189</v>
      </c>
      <c r="I146" s="228" t="s">
        <v>1190</v>
      </c>
      <c r="J146" s="228" t="s">
        <v>1191</v>
      </c>
      <c r="K146" s="228" t="s">
        <v>1192</v>
      </c>
      <c r="L146" s="228" t="s">
        <v>1193</v>
      </c>
      <c r="M146" s="228" t="s">
        <v>1194</v>
      </c>
      <c r="N146" s="228" t="s">
        <v>1195</v>
      </c>
      <c r="O146" s="228" t="s">
        <v>1196</v>
      </c>
      <c r="P146" s="310"/>
      <c r="Q146" s="302"/>
    </row>
    <row r="147" spans="1:17" ht="19.5" customHeight="1" x14ac:dyDescent="0.25">
      <c r="A147" s="368">
        <v>35</v>
      </c>
      <c r="B147" s="302"/>
      <c r="C147" s="302"/>
      <c r="D147" s="302"/>
      <c r="E147" s="228" t="s">
        <v>412</v>
      </c>
      <c r="F147" s="228" t="s">
        <v>1197</v>
      </c>
      <c r="G147" s="228" t="s">
        <v>1198</v>
      </c>
      <c r="H147" s="228" t="s">
        <v>1199</v>
      </c>
      <c r="I147" s="228" t="s">
        <v>1200</v>
      </c>
      <c r="J147" s="228" t="s">
        <v>1201</v>
      </c>
      <c r="K147" s="228" t="s">
        <v>1202</v>
      </c>
      <c r="L147" s="228" t="s">
        <v>1203</v>
      </c>
      <c r="M147" s="228" t="s">
        <v>1204</v>
      </c>
      <c r="N147" s="228" t="s">
        <v>1205</v>
      </c>
      <c r="O147" s="228" t="s">
        <v>1206</v>
      </c>
      <c r="P147" s="370">
        <f>COUNTA(F147:O147)</f>
        <v>10</v>
      </c>
      <c r="Q147" s="302"/>
    </row>
    <row r="148" spans="1:17" ht="19.5" customHeight="1" x14ac:dyDescent="0.25">
      <c r="A148" s="310"/>
      <c r="B148" s="302"/>
      <c r="C148" s="302"/>
      <c r="D148" s="302"/>
      <c r="E148" s="228" t="s">
        <v>414</v>
      </c>
      <c r="F148" s="228" t="s">
        <v>1207</v>
      </c>
      <c r="G148" s="228" t="s">
        <v>1208</v>
      </c>
      <c r="H148" s="228" t="s">
        <v>1209</v>
      </c>
      <c r="I148" s="228" t="s">
        <v>1210</v>
      </c>
      <c r="J148" s="228" t="s">
        <v>1211</v>
      </c>
      <c r="K148" s="228" t="s">
        <v>1212</v>
      </c>
      <c r="L148" s="228" t="s">
        <v>1213</v>
      </c>
      <c r="M148" s="228" t="s">
        <v>1214</v>
      </c>
      <c r="N148" s="228" t="s">
        <v>1215</v>
      </c>
      <c r="O148" s="228" t="s">
        <v>1216</v>
      </c>
      <c r="P148" s="310"/>
      <c r="Q148" s="302"/>
    </row>
    <row r="149" spans="1:17" ht="19.5" customHeight="1" x14ac:dyDescent="0.25">
      <c r="A149" s="368">
        <v>36</v>
      </c>
      <c r="B149" s="302"/>
      <c r="C149" s="302"/>
      <c r="D149" s="302"/>
      <c r="E149" s="228" t="s">
        <v>412</v>
      </c>
      <c r="F149" s="228" t="s">
        <v>1217</v>
      </c>
      <c r="G149" s="228" t="s">
        <v>1218</v>
      </c>
      <c r="H149" s="228" t="s">
        <v>1219</v>
      </c>
      <c r="I149" s="228" t="s">
        <v>1220</v>
      </c>
      <c r="J149" s="228" t="s">
        <v>1221</v>
      </c>
      <c r="K149" s="228" t="s">
        <v>1222</v>
      </c>
      <c r="L149" s="228" t="s">
        <v>1223</v>
      </c>
      <c r="M149" s="228" t="s">
        <v>1224</v>
      </c>
      <c r="N149" s="228" t="s">
        <v>1225</v>
      </c>
      <c r="O149" s="228" t="s">
        <v>1226</v>
      </c>
      <c r="P149" s="370">
        <f>COUNTA(F149:O149)</f>
        <v>10</v>
      </c>
      <c r="Q149" s="302"/>
    </row>
    <row r="150" spans="1:17" ht="19.5" customHeight="1" x14ac:dyDescent="0.25">
      <c r="A150" s="310"/>
      <c r="B150" s="302"/>
      <c r="C150" s="302"/>
      <c r="D150" s="302"/>
      <c r="E150" s="228" t="s">
        <v>414</v>
      </c>
      <c r="F150" s="228" t="s">
        <v>1227</v>
      </c>
      <c r="G150" s="228" t="s">
        <v>1228</v>
      </c>
      <c r="H150" s="228" t="s">
        <v>1229</v>
      </c>
      <c r="I150" s="228" t="s">
        <v>1230</v>
      </c>
      <c r="J150" s="228" t="s">
        <v>1231</v>
      </c>
      <c r="K150" s="228" t="s">
        <v>1232</v>
      </c>
      <c r="L150" s="228" t="s">
        <v>1233</v>
      </c>
      <c r="M150" s="228" t="s">
        <v>1234</v>
      </c>
      <c r="N150" s="228" t="s">
        <v>1235</v>
      </c>
      <c r="O150" s="228" t="s">
        <v>1236</v>
      </c>
      <c r="P150" s="310"/>
      <c r="Q150" s="302"/>
    </row>
    <row r="151" spans="1:17" ht="19.5" customHeight="1" x14ac:dyDescent="0.25">
      <c r="A151" s="368">
        <v>37</v>
      </c>
      <c r="B151" s="302"/>
      <c r="C151" s="302"/>
      <c r="D151" s="302"/>
      <c r="E151" s="228" t="s">
        <v>412</v>
      </c>
      <c r="F151" s="228" t="s">
        <v>1237</v>
      </c>
      <c r="G151" s="228" t="s">
        <v>1238</v>
      </c>
      <c r="H151" s="228" t="s">
        <v>1239</v>
      </c>
      <c r="I151" s="228" t="s">
        <v>1240</v>
      </c>
      <c r="J151" s="228" t="s">
        <v>1241</v>
      </c>
      <c r="K151" s="228" t="s">
        <v>1242</v>
      </c>
      <c r="L151" s="228" t="s">
        <v>1243</v>
      </c>
      <c r="M151" s="228" t="s">
        <v>1244</v>
      </c>
      <c r="N151" s="228" t="s">
        <v>1245</v>
      </c>
      <c r="O151" s="228" t="s">
        <v>1246</v>
      </c>
      <c r="P151" s="370">
        <f>COUNTA(F151:O151)</f>
        <v>10</v>
      </c>
      <c r="Q151" s="302"/>
    </row>
    <row r="152" spans="1:17" ht="19.5" customHeight="1" x14ac:dyDescent="0.25">
      <c r="A152" s="310"/>
      <c r="B152" s="302"/>
      <c r="C152" s="302"/>
      <c r="D152" s="302"/>
      <c r="E152" s="228" t="s">
        <v>414</v>
      </c>
      <c r="F152" s="228" t="s">
        <v>1247</v>
      </c>
      <c r="G152" s="228" t="s">
        <v>1248</v>
      </c>
      <c r="H152" s="228" t="s">
        <v>1249</v>
      </c>
      <c r="I152" s="228" t="s">
        <v>1250</v>
      </c>
      <c r="J152" s="228" t="s">
        <v>1251</v>
      </c>
      <c r="K152" s="228" t="s">
        <v>1252</v>
      </c>
      <c r="L152" s="228" t="s">
        <v>1253</v>
      </c>
      <c r="M152" s="228" t="s">
        <v>1254</v>
      </c>
      <c r="N152" s="228" t="s">
        <v>1255</v>
      </c>
      <c r="O152" s="228" t="s">
        <v>1256</v>
      </c>
      <c r="P152" s="310"/>
      <c r="Q152" s="302"/>
    </row>
    <row r="153" spans="1:17" ht="19.5" customHeight="1" x14ac:dyDescent="0.25">
      <c r="A153" s="368">
        <v>38</v>
      </c>
      <c r="B153" s="302"/>
      <c r="C153" s="302"/>
      <c r="D153" s="302"/>
      <c r="E153" s="228" t="s">
        <v>412</v>
      </c>
      <c r="F153" s="228" t="s">
        <v>1257</v>
      </c>
      <c r="G153" s="228" t="s">
        <v>1258</v>
      </c>
      <c r="H153" s="228" t="s">
        <v>1259</v>
      </c>
      <c r="I153" s="228" t="s">
        <v>1260</v>
      </c>
      <c r="J153" s="228" t="s">
        <v>1261</v>
      </c>
      <c r="K153" s="228" t="s">
        <v>1262</v>
      </c>
      <c r="L153" s="228" t="s">
        <v>1263</v>
      </c>
      <c r="M153" s="228" t="s">
        <v>1264</v>
      </c>
      <c r="N153" s="228" t="s">
        <v>1265</v>
      </c>
      <c r="O153" s="228" t="s">
        <v>1266</v>
      </c>
      <c r="P153" s="370">
        <f>COUNTA(F153:O153)</f>
        <v>10</v>
      </c>
      <c r="Q153" s="302"/>
    </row>
    <row r="154" spans="1:17" ht="19.5" customHeight="1" x14ac:dyDescent="0.25">
      <c r="A154" s="310"/>
      <c r="B154" s="302"/>
      <c r="C154" s="302"/>
      <c r="D154" s="302"/>
      <c r="E154" s="228" t="s">
        <v>414</v>
      </c>
      <c r="F154" s="228" t="s">
        <v>1267</v>
      </c>
      <c r="G154" s="228" t="s">
        <v>1268</v>
      </c>
      <c r="H154" s="228" t="s">
        <v>1269</v>
      </c>
      <c r="I154" s="228" t="s">
        <v>1270</v>
      </c>
      <c r="J154" s="228" t="s">
        <v>1271</v>
      </c>
      <c r="K154" s="228" t="s">
        <v>1272</v>
      </c>
      <c r="L154" s="228" t="s">
        <v>1273</v>
      </c>
      <c r="M154" s="228" t="s">
        <v>1274</v>
      </c>
      <c r="N154" s="228" t="s">
        <v>1275</v>
      </c>
      <c r="O154" s="228" t="s">
        <v>1276</v>
      </c>
      <c r="P154" s="310"/>
      <c r="Q154" s="302"/>
    </row>
    <row r="155" spans="1:17" ht="19.5" customHeight="1" x14ac:dyDescent="0.25">
      <c r="A155" s="368">
        <v>39</v>
      </c>
      <c r="B155" s="302"/>
      <c r="C155" s="302"/>
      <c r="D155" s="302"/>
      <c r="E155" s="228" t="s">
        <v>412</v>
      </c>
      <c r="F155" s="228" t="s">
        <v>1277</v>
      </c>
      <c r="G155" s="228" t="s">
        <v>1278</v>
      </c>
      <c r="H155" s="228" t="s">
        <v>1279</v>
      </c>
      <c r="I155" s="228" t="s">
        <v>1280</v>
      </c>
      <c r="J155" s="228" t="s">
        <v>1281</v>
      </c>
      <c r="K155" s="228" t="s">
        <v>1282</v>
      </c>
      <c r="L155" s="228" t="s">
        <v>1283</v>
      </c>
      <c r="M155" s="228" t="s">
        <v>1284</v>
      </c>
      <c r="N155" s="228" t="s">
        <v>1285</v>
      </c>
      <c r="O155" s="228" t="s">
        <v>1286</v>
      </c>
      <c r="P155" s="370">
        <f>COUNTA(F155:O155)</f>
        <v>10</v>
      </c>
      <c r="Q155" s="302"/>
    </row>
    <row r="156" spans="1:17" ht="19.5" customHeight="1" x14ac:dyDescent="0.25">
      <c r="A156" s="310"/>
      <c r="B156" s="302"/>
      <c r="C156" s="302"/>
      <c r="D156" s="302"/>
      <c r="E156" s="228" t="s">
        <v>414</v>
      </c>
      <c r="F156" s="228" t="s">
        <v>1287</v>
      </c>
      <c r="G156" s="228" t="s">
        <v>1288</v>
      </c>
      <c r="H156" s="228" t="s">
        <v>1289</v>
      </c>
      <c r="I156" s="228" t="s">
        <v>1290</v>
      </c>
      <c r="J156" s="228" t="s">
        <v>1291</v>
      </c>
      <c r="K156" s="228" t="s">
        <v>1292</v>
      </c>
      <c r="L156" s="228" t="s">
        <v>1293</v>
      </c>
      <c r="M156" s="228" t="s">
        <v>1294</v>
      </c>
      <c r="N156" s="228" t="s">
        <v>1295</v>
      </c>
      <c r="O156" s="228" t="s">
        <v>1296</v>
      </c>
      <c r="P156" s="310"/>
      <c r="Q156" s="302"/>
    </row>
    <row r="157" spans="1:17" ht="19.5" customHeight="1" x14ac:dyDescent="0.25">
      <c r="A157" s="368">
        <v>40</v>
      </c>
      <c r="B157" s="302"/>
      <c r="C157" s="302"/>
      <c r="D157" s="302"/>
      <c r="E157" s="228" t="s">
        <v>412</v>
      </c>
      <c r="F157" s="228" t="s">
        <v>1297</v>
      </c>
      <c r="G157" s="228" t="s">
        <v>1298</v>
      </c>
      <c r="H157" s="228" t="s">
        <v>1299</v>
      </c>
      <c r="I157" s="228" t="s">
        <v>1300</v>
      </c>
      <c r="J157" s="228" t="s">
        <v>1301</v>
      </c>
      <c r="K157" s="228" t="s">
        <v>1302</v>
      </c>
      <c r="L157" s="228" t="s">
        <v>1303</v>
      </c>
      <c r="M157" s="228" t="s">
        <v>1304</v>
      </c>
      <c r="N157" s="228" t="s">
        <v>1126</v>
      </c>
      <c r="O157" s="228" t="s">
        <v>1305</v>
      </c>
      <c r="P157" s="370">
        <f>COUNTA(F157:O157)</f>
        <v>10</v>
      </c>
      <c r="Q157" s="302"/>
    </row>
    <row r="158" spans="1:17" ht="19.5" customHeight="1" x14ac:dyDescent="0.25">
      <c r="A158" s="310"/>
      <c r="B158" s="302"/>
      <c r="C158" s="302"/>
      <c r="D158" s="302"/>
      <c r="E158" s="228" t="s">
        <v>414</v>
      </c>
      <c r="F158" s="228"/>
      <c r="G158" s="228"/>
      <c r="H158" s="228"/>
      <c r="I158" s="228"/>
      <c r="J158" s="228"/>
      <c r="K158" s="228"/>
      <c r="L158" s="228"/>
      <c r="M158" s="228"/>
      <c r="N158" s="228"/>
      <c r="O158" s="228"/>
      <c r="P158" s="310"/>
      <c r="Q158" s="302"/>
    </row>
    <row r="159" spans="1:17" ht="19.5" customHeight="1" x14ac:dyDescent="0.25">
      <c r="A159" s="368">
        <v>41</v>
      </c>
      <c r="B159" s="302"/>
      <c r="C159" s="302"/>
      <c r="D159" s="302"/>
      <c r="E159" s="228" t="s">
        <v>412</v>
      </c>
      <c r="F159" s="228" t="s">
        <v>1306</v>
      </c>
      <c r="G159" s="228" t="s">
        <v>1307</v>
      </c>
      <c r="H159" s="228" t="s">
        <v>1308</v>
      </c>
      <c r="I159" s="228" t="s">
        <v>1309</v>
      </c>
      <c r="J159" s="228" t="s">
        <v>1310</v>
      </c>
      <c r="K159" s="228" t="s">
        <v>1099</v>
      </c>
      <c r="L159" s="228" t="s">
        <v>1311</v>
      </c>
      <c r="M159" s="228" t="s">
        <v>1312</v>
      </c>
      <c r="N159" s="228" t="s">
        <v>1313</v>
      </c>
      <c r="O159" s="228" t="s">
        <v>1314</v>
      </c>
      <c r="P159" s="370">
        <f>COUNTA(F159:O159)</f>
        <v>10</v>
      </c>
      <c r="Q159" s="302"/>
    </row>
    <row r="160" spans="1:17" ht="19.5" customHeight="1" x14ac:dyDescent="0.25">
      <c r="A160" s="310"/>
      <c r="B160" s="302"/>
      <c r="C160" s="302"/>
      <c r="D160" s="302"/>
      <c r="E160" s="228" t="s">
        <v>414</v>
      </c>
      <c r="F160" s="228"/>
      <c r="G160" s="228"/>
      <c r="H160" s="228"/>
      <c r="I160" s="228"/>
      <c r="J160" s="228"/>
      <c r="K160" s="228"/>
      <c r="L160" s="228"/>
      <c r="M160" s="228"/>
      <c r="N160" s="228"/>
      <c r="O160" s="228"/>
      <c r="P160" s="310"/>
      <c r="Q160" s="302"/>
    </row>
    <row r="161" spans="1:17" ht="19.5" customHeight="1" x14ac:dyDescent="0.25">
      <c r="A161" s="368">
        <v>42</v>
      </c>
      <c r="B161" s="302"/>
      <c r="C161" s="302"/>
      <c r="D161" s="302"/>
      <c r="E161" s="228" t="s">
        <v>412</v>
      </c>
      <c r="F161" s="228" t="s">
        <v>1315</v>
      </c>
      <c r="G161" s="228" t="s">
        <v>1316</v>
      </c>
      <c r="H161" s="228" t="s">
        <v>1317</v>
      </c>
      <c r="I161" s="228" t="s">
        <v>1318</v>
      </c>
      <c r="J161" s="228" t="s">
        <v>1319</v>
      </c>
      <c r="K161" s="228" t="s">
        <v>1244</v>
      </c>
      <c r="L161" s="228" t="s">
        <v>1320</v>
      </c>
      <c r="M161" s="228" t="s">
        <v>1321</v>
      </c>
      <c r="N161" s="228" t="s">
        <v>1322</v>
      </c>
      <c r="O161" s="228" t="s">
        <v>1320</v>
      </c>
      <c r="P161" s="370">
        <f>COUNTA(F161:O161)</f>
        <v>10</v>
      </c>
      <c r="Q161" s="302"/>
    </row>
    <row r="162" spans="1:17" ht="19.5" customHeight="1" x14ac:dyDescent="0.25">
      <c r="A162" s="310"/>
      <c r="B162" s="310"/>
      <c r="C162" s="310"/>
      <c r="D162" s="310"/>
      <c r="E162" s="228" t="s">
        <v>414</v>
      </c>
      <c r="F162" s="228"/>
      <c r="G162" s="228"/>
      <c r="H162" s="228"/>
      <c r="I162" s="228"/>
      <c r="J162" s="228"/>
      <c r="K162" s="228"/>
      <c r="L162" s="228"/>
      <c r="M162" s="228"/>
      <c r="N162" s="228"/>
      <c r="O162" s="228"/>
      <c r="P162" s="310"/>
      <c r="Q162" s="310"/>
    </row>
    <row r="163" spans="1:17" ht="19.5" customHeight="1" x14ac:dyDescent="0.25">
      <c r="A163" s="368">
        <v>43</v>
      </c>
      <c r="B163" s="368" t="s">
        <v>620</v>
      </c>
      <c r="C163" s="368" t="s">
        <v>1035</v>
      </c>
      <c r="D163" s="368" t="s">
        <v>1036</v>
      </c>
      <c r="E163" s="228" t="s">
        <v>412</v>
      </c>
      <c r="F163" s="228" t="s">
        <v>1323</v>
      </c>
      <c r="G163" s="228" t="s">
        <v>1324</v>
      </c>
      <c r="H163" s="228" t="s">
        <v>1325</v>
      </c>
      <c r="I163" s="228" t="s">
        <v>1326</v>
      </c>
      <c r="J163" s="228" t="s">
        <v>1327</v>
      </c>
      <c r="K163" s="228" t="s">
        <v>1328</v>
      </c>
      <c r="L163" s="228" t="s">
        <v>1329</v>
      </c>
      <c r="M163" s="228" t="s">
        <v>1330</v>
      </c>
      <c r="N163" s="228"/>
      <c r="O163" s="228"/>
      <c r="P163" s="370">
        <f>COUNTA(F163:O163)</f>
        <v>8</v>
      </c>
      <c r="Q163" s="370">
        <f>SUM(P163:P188)</f>
        <v>104</v>
      </c>
    </row>
    <row r="164" spans="1:17" ht="19.5" customHeight="1" x14ac:dyDescent="0.25">
      <c r="A164" s="310"/>
      <c r="B164" s="302"/>
      <c r="C164" s="302"/>
      <c r="D164" s="302"/>
      <c r="E164" s="228" t="s">
        <v>414</v>
      </c>
      <c r="F164" s="228" t="s">
        <v>1331</v>
      </c>
      <c r="G164" s="228" t="s">
        <v>1332</v>
      </c>
      <c r="H164" s="228" t="s">
        <v>1333</v>
      </c>
      <c r="I164" s="228" t="s">
        <v>1334</v>
      </c>
      <c r="J164" s="228" t="s">
        <v>1335</v>
      </c>
      <c r="K164" s="228" t="s">
        <v>1336</v>
      </c>
      <c r="L164" s="228" t="s">
        <v>1337</v>
      </c>
      <c r="M164" s="228" t="s">
        <v>1338</v>
      </c>
      <c r="N164" s="228"/>
      <c r="O164" s="228"/>
      <c r="P164" s="310"/>
      <c r="Q164" s="302"/>
    </row>
    <row r="165" spans="1:17" ht="19.5" customHeight="1" x14ac:dyDescent="0.25">
      <c r="A165" s="368">
        <v>44</v>
      </c>
      <c r="B165" s="302"/>
      <c r="C165" s="302"/>
      <c r="D165" s="302"/>
      <c r="E165" s="228" t="s">
        <v>412</v>
      </c>
      <c r="F165" s="228" t="s">
        <v>1339</v>
      </c>
      <c r="G165" s="228" t="s">
        <v>1340</v>
      </c>
      <c r="H165" s="228" t="s">
        <v>1341</v>
      </c>
      <c r="I165" s="228" t="s">
        <v>1342</v>
      </c>
      <c r="J165" s="228" t="s">
        <v>1343</v>
      </c>
      <c r="K165" s="228" t="s">
        <v>1344</v>
      </c>
      <c r="L165" s="228" t="s">
        <v>1345</v>
      </c>
      <c r="M165" s="228" t="s">
        <v>1346</v>
      </c>
      <c r="N165" s="228"/>
      <c r="O165" s="228"/>
      <c r="P165" s="370">
        <f>COUNTA(F165:O165)</f>
        <v>8</v>
      </c>
      <c r="Q165" s="302"/>
    </row>
    <row r="166" spans="1:17" ht="19.5" customHeight="1" x14ac:dyDescent="0.25">
      <c r="A166" s="310"/>
      <c r="B166" s="302"/>
      <c r="C166" s="302"/>
      <c r="D166" s="302"/>
      <c r="E166" s="228" t="s">
        <v>414</v>
      </c>
      <c r="F166" s="228" t="s">
        <v>383</v>
      </c>
      <c r="G166" s="228"/>
      <c r="H166" s="228"/>
      <c r="I166" s="228"/>
      <c r="J166" s="228"/>
      <c r="K166" s="228"/>
      <c r="L166" s="228"/>
      <c r="M166" s="228"/>
      <c r="N166" s="228"/>
      <c r="O166" s="228"/>
      <c r="P166" s="310"/>
      <c r="Q166" s="302"/>
    </row>
    <row r="167" spans="1:17" ht="19.5" customHeight="1" x14ac:dyDescent="0.25">
      <c r="A167" s="368">
        <v>45</v>
      </c>
      <c r="B167" s="302"/>
      <c r="C167" s="302"/>
      <c r="D167" s="302"/>
      <c r="E167" s="228" t="s">
        <v>412</v>
      </c>
      <c r="F167" s="228" t="s">
        <v>1347</v>
      </c>
      <c r="G167" s="228" t="s">
        <v>1348</v>
      </c>
      <c r="H167" s="228" t="s">
        <v>1349</v>
      </c>
      <c r="I167" s="228" t="s">
        <v>1350</v>
      </c>
      <c r="J167" s="228" t="s">
        <v>1351</v>
      </c>
      <c r="K167" s="228" t="s">
        <v>1265</v>
      </c>
      <c r="L167" s="228" t="s">
        <v>1352</v>
      </c>
      <c r="M167" s="228" t="s">
        <v>1353</v>
      </c>
      <c r="N167" s="228"/>
      <c r="O167" s="228"/>
      <c r="P167" s="370">
        <f>COUNTA(F167:O167)</f>
        <v>8</v>
      </c>
      <c r="Q167" s="302"/>
    </row>
    <row r="168" spans="1:17" ht="19.5" customHeight="1" x14ac:dyDescent="0.25">
      <c r="A168" s="310"/>
      <c r="B168" s="302"/>
      <c r="C168" s="302"/>
      <c r="D168" s="302"/>
      <c r="E168" s="228" t="s">
        <v>414</v>
      </c>
      <c r="F168" s="228"/>
      <c r="G168" s="228"/>
      <c r="H168" s="228"/>
      <c r="I168" s="228"/>
      <c r="J168" s="228"/>
      <c r="K168" s="228"/>
      <c r="L168" s="228"/>
      <c r="M168" s="228"/>
      <c r="N168" s="228"/>
      <c r="O168" s="228"/>
      <c r="P168" s="310"/>
      <c r="Q168" s="302"/>
    </row>
    <row r="169" spans="1:17" ht="19.5" customHeight="1" x14ac:dyDescent="0.25">
      <c r="A169" s="368">
        <v>46</v>
      </c>
      <c r="B169" s="302"/>
      <c r="C169" s="302"/>
      <c r="D169" s="302"/>
      <c r="E169" s="228" t="s">
        <v>412</v>
      </c>
      <c r="F169" s="228" t="s">
        <v>1354</v>
      </c>
      <c r="G169" s="228" t="s">
        <v>1355</v>
      </c>
      <c r="H169" s="228" t="s">
        <v>1356</v>
      </c>
      <c r="I169" s="228" t="s">
        <v>1357</v>
      </c>
      <c r="J169" s="228" t="s">
        <v>1358</v>
      </c>
      <c r="K169" s="228" t="s">
        <v>1359</v>
      </c>
      <c r="L169" s="228" t="s">
        <v>1360</v>
      </c>
      <c r="M169" s="228" t="s">
        <v>1361</v>
      </c>
      <c r="N169" s="228"/>
      <c r="O169" s="228"/>
      <c r="P169" s="370">
        <f>COUNTA(F169:O169)</f>
        <v>8</v>
      </c>
      <c r="Q169" s="302"/>
    </row>
    <row r="170" spans="1:17" ht="19.5" customHeight="1" x14ac:dyDescent="0.25">
      <c r="A170" s="310"/>
      <c r="B170" s="302"/>
      <c r="C170" s="302"/>
      <c r="D170" s="302"/>
      <c r="E170" s="228" t="s">
        <v>414</v>
      </c>
      <c r="F170" s="228" t="s">
        <v>1362</v>
      </c>
      <c r="G170" s="228" t="s">
        <v>1363</v>
      </c>
      <c r="H170" s="228" t="s">
        <v>1364</v>
      </c>
      <c r="I170" s="228" t="s">
        <v>1365</v>
      </c>
      <c r="J170" s="228" t="s">
        <v>1366</v>
      </c>
      <c r="K170" s="228" t="s">
        <v>1367</v>
      </c>
      <c r="L170" s="228" t="s">
        <v>1368</v>
      </c>
      <c r="M170" s="228" t="s">
        <v>1369</v>
      </c>
      <c r="N170" s="228"/>
      <c r="O170" s="228"/>
      <c r="P170" s="310"/>
      <c r="Q170" s="302"/>
    </row>
    <row r="171" spans="1:17" ht="19.5" customHeight="1" x14ac:dyDescent="0.25">
      <c r="A171" s="368">
        <v>47</v>
      </c>
      <c r="B171" s="302"/>
      <c r="C171" s="302"/>
      <c r="D171" s="302"/>
      <c r="E171" s="228" t="s">
        <v>412</v>
      </c>
      <c r="F171" s="228" t="s">
        <v>1370</v>
      </c>
      <c r="G171" s="228" t="s">
        <v>1371</v>
      </c>
      <c r="H171" s="228" t="s">
        <v>1372</v>
      </c>
      <c r="I171" s="228" t="s">
        <v>1373</v>
      </c>
      <c r="J171" s="228" t="s">
        <v>1374</v>
      </c>
      <c r="K171" s="228" t="s">
        <v>1375</v>
      </c>
      <c r="L171" s="228" t="s">
        <v>1376</v>
      </c>
      <c r="M171" s="228" t="s">
        <v>1377</v>
      </c>
      <c r="N171" s="228"/>
      <c r="O171" s="228"/>
      <c r="P171" s="370">
        <f>COUNTA(F171:O171)</f>
        <v>8</v>
      </c>
      <c r="Q171" s="302"/>
    </row>
    <row r="172" spans="1:17" ht="19.5" customHeight="1" x14ac:dyDescent="0.25">
      <c r="A172" s="310"/>
      <c r="B172" s="302"/>
      <c r="C172" s="302"/>
      <c r="D172" s="302"/>
      <c r="E172" s="228" t="s">
        <v>414</v>
      </c>
      <c r="F172" s="228"/>
      <c r="G172" s="228"/>
      <c r="H172" s="228"/>
      <c r="I172" s="228"/>
      <c r="J172" s="228"/>
      <c r="K172" s="228"/>
      <c r="L172" s="228"/>
      <c r="M172" s="228"/>
      <c r="N172" s="228"/>
      <c r="O172" s="228"/>
      <c r="P172" s="310"/>
      <c r="Q172" s="302"/>
    </row>
    <row r="173" spans="1:17" ht="19.5" customHeight="1" x14ac:dyDescent="0.25">
      <c r="A173" s="368">
        <v>48</v>
      </c>
      <c r="B173" s="302"/>
      <c r="C173" s="302"/>
      <c r="D173" s="302"/>
      <c r="E173" s="228" t="s">
        <v>414</v>
      </c>
      <c r="F173" s="228" t="s">
        <v>1378</v>
      </c>
      <c r="G173" s="228" t="s">
        <v>1379</v>
      </c>
      <c r="H173" s="228" t="s">
        <v>1380</v>
      </c>
      <c r="I173" s="228" t="s">
        <v>1381</v>
      </c>
      <c r="J173" s="228" t="s">
        <v>1382</v>
      </c>
      <c r="K173" s="228" t="s">
        <v>1383</v>
      </c>
      <c r="L173" s="228" t="s">
        <v>1384</v>
      </c>
      <c r="M173" s="228" t="s">
        <v>1385</v>
      </c>
      <c r="N173" s="228"/>
      <c r="O173" s="228"/>
      <c r="P173" s="370">
        <f>COUNTA(F173:O173)</f>
        <v>8</v>
      </c>
      <c r="Q173" s="302"/>
    </row>
    <row r="174" spans="1:17" ht="19.5" customHeight="1" x14ac:dyDescent="0.25">
      <c r="A174" s="310"/>
      <c r="B174" s="302"/>
      <c r="C174" s="302"/>
      <c r="D174" s="302"/>
      <c r="E174" s="228" t="s">
        <v>412</v>
      </c>
      <c r="F174" s="228" t="s">
        <v>1386</v>
      </c>
      <c r="G174" s="228" t="s">
        <v>1387</v>
      </c>
      <c r="H174" s="228" t="s">
        <v>1388</v>
      </c>
      <c r="I174" s="228" t="s">
        <v>1389</v>
      </c>
      <c r="J174" s="228" t="s">
        <v>1390</v>
      </c>
      <c r="K174" s="228" t="s">
        <v>1391</v>
      </c>
      <c r="L174" s="228" t="s">
        <v>1392</v>
      </c>
      <c r="M174" s="228" t="s">
        <v>1393</v>
      </c>
      <c r="N174" s="228"/>
      <c r="O174" s="228"/>
      <c r="P174" s="310"/>
      <c r="Q174" s="302"/>
    </row>
    <row r="175" spans="1:17" ht="19.5" customHeight="1" x14ac:dyDescent="0.25">
      <c r="A175" s="368">
        <v>49</v>
      </c>
      <c r="B175" s="302"/>
      <c r="C175" s="302"/>
      <c r="D175" s="302"/>
      <c r="E175" s="228" t="s">
        <v>414</v>
      </c>
      <c r="F175" s="228" t="s">
        <v>1318</v>
      </c>
      <c r="G175" s="228" t="s">
        <v>1394</v>
      </c>
      <c r="H175" s="228" t="s">
        <v>1395</v>
      </c>
      <c r="I175" s="228" t="s">
        <v>1339</v>
      </c>
      <c r="J175" s="228" t="s">
        <v>1396</v>
      </c>
      <c r="K175" s="228" t="s">
        <v>1397</v>
      </c>
      <c r="L175" s="228" t="s">
        <v>1398</v>
      </c>
      <c r="M175" s="228" t="s">
        <v>1319</v>
      </c>
      <c r="N175" s="228"/>
      <c r="O175" s="228"/>
      <c r="P175" s="370">
        <f>COUNTA(F175:O175)</f>
        <v>8</v>
      </c>
      <c r="Q175" s="302"/>
    </row>
    <row r="176" spans="1:17" ht="19.5" customHeight="1" x14ac:dyDescent="0.25">
      <c r="A176" s="310"/>
      <c r="B176" s="302"/>
      <c r="C176" s="302"/>
      <c r="D176" s="302"/>
      <c r="E176" s="228" t="s">
        <v>412</v>
      </c>
      <c r="F176" s="228" t="s">
        <v>1399</v>
      </c>
      <c r="G176" s="228" t="s">
        <v>1400</v>
      </c>
      <c r="H176" s="228" t="s">
        <v>1401</v>
      </c>
      <c r="I176" s="228" t="s">
        <v>1402</v>
      </c>
      <c r="J176" s="228" t="s">
        <v>1403</v>
      </c>
      <c r="K176" s="228" t="s">
        <v>1404</v>
      </c>
      <c r="L176" s="228" t="s">
        <v>1405</v>
      </c>
      <c r="M176" s="228" t="s">
        <v>1406</v>
      </c>
      <c r="N176" s="228"/>
      <c r="O176" s="228"/>
      <c r="P176" s="310"/>
      <c r="Q176" s="302"/>
    </row>
    <row r="177" spans="1:17" ht="19.5" customHeight="1" x14ac:dyDescent="0.25">
      <c r="A177" s="368">
        <v>50</v>
      </c>
      <c r="B177" s="302"/>
      <c r="C177" s="302"/>
      <c r="D177" s="302"/>
      <c r="E177" s="228" t="s">
        <v>414</v>
      </c>
      <c r="F177" s="228" t="s">
        <v>1407</v>
      </c>
      <c r="G177" s="228" t="s">
        <v>1408</v>
      </c>
      <c r="H177" s="228" t="s">
        <v>1409</v>
      </c>
      <c r="I177" s="228" t="s">
        <v>1410</v>
      </c>
      <c r="J177" s="228" t="s">
        <v>1411</v>
      </c>
      <c r="K177" s="228" t="s">
        <v>1412</v>
      </c>
      <c r="L177" s="228" t="s">
        <v>1413</v>
      </c>
      <c r="M177" s="228" t="s">
        <v>1414</v>
      </c>
      <c r="N177" s="228"/>
      <c r="O177" s="228"/>
      <c r="P177" s="370">
        <f>COUNTA(F177:O177)</f>
        <v>8</v>
      </c>
      <c r="Q177" s="302"/>
    </row>
    <row r="178" spans="1:17" ht="19.5" customHeight="1" x14ac:dyDescent="0.25">
      <c r="A178" s="310"/>
      <c r="B178" s="302"/>
      <c r="C178" s="302"/>
      <c r="D178" s="302"/>
      <c r="E178" s="228" t="s">
        <v>412</v>
      </c>
      <c r="F178" s="228" t="s">
        <v>1415</v>
      </c>
      <c r="G178" s="228" t="s">
        <v>1416</v>
      </c>
      <c r="H178" s="228" t="s">
        <v>1417</v>
      </c>
      <c r="I178" s="228" t="s">
        <v>1418</v>
      </c>
      <c r="J178" s="228" t="s">
        <v>1419</v>
      </c>
      <c r="K178" s="228" t="s">
        <v>1420</v>
      </c>
      <c r="L178" s="228" t="s">
        <v>1421</v>
      </c>
      <c r="M178" s="228" t="s">
        <v>1422</v>
      </c>
      <c r="N178" s="228"/>
      <c r="O178" s="228"/>
      <c r="P178" s="310"/>
      <c r="Q178" s="302"/>
    </row>
    <row r="179" spans="1:17" ht="19.5" customHeight="1" x14ac:dyDescent="0.25">
      <c r="A179" s="368">
        <v>51</v>
      </c>
      <c r="B179" s="302"/>
      <c r="C179" s="302"/>
      <c r="D179" s="302"/>
      <c r="E179" s="228" t="s">
        <v>412</v>
      </c>
      <c r="F179" s="228" t="s">
        <v>1423</v>
      </c>
      <c r="G179" s="228" t="s">
        <v>1424</v>
      </c>
      <c r="H179" s="228" t="s">
        <v>1425</v>
      </c>
      <c r="I179" s="228" t="s">
        <v>1426</v>
      </c>
      <c r="J179" s="228" t="s">
        <v>1427</v>
      </c>
      <c r="K179" s="228" t="s">
        <v>1428</v>
      </c>
      <c r="L179" s="228" t="s">
        <v>1429</v>
      </c>
      <c r="M179" s="228" t="s">
        <v>1430</v>
      </c>
      <c r="N179" s="228"/>
      <c r="O179" s="228"/>
      <c r="P179" s="370">
        <f>COUNTA(F179:O179)</f>
        <v>8</v>
      </c>
      <c r="Q179" s="302"/>
    </row>
    <row r="180" spans="1:17" ht="19.5" customHeight="1" x14ac:dyDescent="0.25">
      <c r="A180" s="310"/>
      <c r="B180" s="302"/>
      <c r="C180" s="302"/>
      <c r="D180" s="302"/>
      <c r="E180" s="228" t="s">
        <v>414</v>
      </c>
      <c r="F180" s="228"/>
      <c r="G180" s="228"/>
      <c r="H180" s="228"/>
      <c r="I180" s="228"/>
      <c r="J180" s="228"/>
      <c r="K180" s="228"/>
      <c r="L180" s="228"/>
      <c r="M180" s="228"/>
      <c r="N180" s="228"/>
      <c r="O180" s="228"/>
      <c r="P180" s="310"/>
      <c r="Q180" s="302"/>
    </row>
    <row r="181" spans="1:17" ht="19.5" customHeight="1" x14ac:dyDescent="0.25">
      <c r="A181" s="368">
        <v>52</v>
      </c>
      <c r="B181" s="302"/>
      <c r="C181" s="302"/>
      <c r="D181" s="302"/>
      <c r="E181" s="228" t="s">
        <v>412</v>
      </c>
      <c r="F181" s="228" t="s">
        <v>1431</v>
      </c>
      <c r="G181" s="228" t="s">
        <v>1432</v>
      </c>
      <c r="H181" s="228" t="s">
        <v>1433</v>
      </c>
      <c r="I181" s="228" t="s">
        <v>1434</v>
      </c>
      <c r="J181" s="228" t="s">
        <v>1435</v>
      </c>
      <c r="K181" s="228" t="s">
        <v>1436</v>
      </c>
      <c r="L181" s="228" t="s">
        <v>1437</v>
      </c>
      <c r="M181" s="228" t="s">
        <v>1438</v>
      </c>
      <c r="N181" s="228"/>
      <c r="O181" s="228"/>
      <c r="P181" s="370">
        <f>COUNTA(F181:O181)</f>
        <v>8</v>
      </c>
      <c r="Q181" s="302"/>
    </row>
    <row r="182" spans="1:17" ht="19.5" customHeight="1" x14ac:dyDescent="0.25">
      <c r="A182" s="310"/>
      <c r="B182" s="302"/>
      <c r="C182" s="302"/>
      <c r="D182" s="302"/>
      <c r="E182" s="228" t="s">
        <v>414</v>
      </c>
      <c r="F182" s="228"/>
      <c r="G182" s="228"/>
      <c r="H182" s="228"/>
      <c r="I182" s="228"/>
      <c r="J182" s="228"/>
      <c r="K182" s="228"/>
      <c r="L182" s="228"/>
      <c r="M182" s="228"/>
      <c r="N182" s="228"/>
      <c r="O182" s="228"/>
      <c r="P182" s="310"/>
      <c r="Q182" s="302"/>
    </row>
    <row r="183" spans="1:17" ht="19.5" customHeight="1" x14ac:dyDescent="0.25">
      <c r="A183" s="368">
        <v>53</v>
      </c>
      <c r="B183" s="302"/>
      <c r="C183" s="302"/>
      <c r="D183" s="302"/>
      <c r="E183" s="228" t="s">
        <v>412</v>
      </c>
      <c r="F183" s="228" t="s">
        <v>1439</v>
      </c>
      <c r="G183" s="228" t="s">
        <v>1440</v>
      </c>
      <c r="H183" s="228" t="s">
        <v>1441</v>
      </c>
      <c r="I183" s="228" t="s">
        <v>1442</v>
      </c>
      <c r="J183" s="228" t="s">
        <v>1443</v>
      </c>
      <c r="K183" s="228" t="s">
        <v>1444</v>
      </c>
      <c r="L183" s="228" t="s">
        <v>1445</v>
      </c>
      <c r="M183" s="228" t="s">
        <v>1446</v>
      </c>
      <c r="N183" s="228"/>
      <c r="O183" s="228"/>
      <c r="P183" s="370">
        <f>COUNTA(F183:O183)</f>
        <v>8</v>
      </c>
      <c r="Q183" s="302"/>
    </row>
    <row r="184" spans="1:17" ht="19.5" customHeight="1" x14ac:dyDescent="0.25">
      <c r="A184" s="310"/>
      <c r="B184" s="302"/>
      <c r="C184" s="302"/>
      <c r="D184" s="302"/>
      <c r="E184" s="228" t="s">
        <v>414</v>
      </c>
      <c r="F184" s="228" t="s">
        <v>1447</v>
      </c>
      <c r="G184" s="228" t="s">
        <v>1448</v>
      </c>
      <c r="H184" s="228" t="s">
        <v>1449</v>
      </c>
      <c r="I184" s="228" t="s">
        <v>1450</v>
      </c>
      <c r="J184" s="228" t="s">
        <v>1451</v>
      </c>
      <c r="K184" s="228" t="s">
        <v>1452</v>
      </c>
      <c r="L184" s="228" t="s">
        <v>1453</v>
      </c>
      <c r="M184" s="228" t="s">
        <v>1454</v>
      </c>
      <c r="N184" s="228"/>
      <c r="O184" s="228"/>
      <c r="P184" s="310"/>
      <c r="Q184" s="302"/>
    </row>
    <row r="185" spans="1:17" ht="19.5" customHeight="1" x14ac:dyDescent="0.25">
      <c r="A185" s="368">
        <v>54</v>
      </c>
      <c r="B185" s="302"/>
      <c r="C185" s="302"/>
      <c r="D185" s="302"/>
      <c r="E185" s="228" t="s">
        <v>412</v>
      </c>
      <c r="F185" s="228" t="s">
        <v>1307</v>
      </c>
      <c r="G185" s="228" t="s">
        <v>1455</v>
      </c>
      <c r="H185" s="228" t="s">
        <v>1456</v>
      </c>
      <c r="I185" s="228" t="s">
        <v>1457</v>
      </c>
      <c r="J185" s="228" t="s">
        <v>1458</v>
      </c>
      <c r="K185" s="228" t="s">
        <v>1459</v>
      </c>
      <c r="L185" s="228" t="s">
        <v>1097</v>
      </c>
      <c r="M185" s="228" t="s">
        <v>1308</v>
      </c>
      <c r="N185" s="228"/>
      <c r="O185" s="228"/>
      <c r="P185" s="370">
        <f>COUNTA(F185:O185)</f>
        <v>8</v>
      </c>
      <c r="Q185" s="302"/>
    </row>
    <row r="186" spans="1:17" ht="19.5" customHeight="1" x14ac:dyDescent="0.25">
      <c r="A186" s="310"/>
      <c r="B186" s="302"/>
      <c r="C186" s="302"/>
      <c r="D186" s="302"/>
      <c r="E186" s="228" t="s">
        <v>414</v>
      </c>
      <c r="F186" s="228" t="s">
        <v>1460</v>
      </c>
      <c r="G186" s="228" t="s">
        <v>1461</v>
      </c>
      <c r="H186" s="228" t="s">
        <v>1462</v>
      </c>
      <c r="I186" s="228" t="s">
        <v>1463</v>
      </c>
      <c r="J186" s="228" t="s">
        <v>1464</v>
      </c>
      <c r="K186" s="228" t="s">
        <v>1465</v>
      </c>
      <c r="L186" s="228" t="s">
        <v>1466</v>
      </c>
      <c r="M186" s="228" t="s">
        <v>1467</v>
      </c>
      <c r="N186" s="228"/>
      <c r="O186" s="228"/>
      <c r="P186" s="310"/>
      <c r="Q186" s="302"/>
    </row>
    <row r="187" spans="1:17" ht="19.5" customHeight="1" x14ac:dyDescent="0.25">
      <c r="A187" s="368">
        <v>55</v>
      </c>
      <c r="B187" s="302"/>
      <c r="C187" s="302"/>
      <c r="D187" s="302"/>
      <c r="E187" s="228" t="s">
        <v>412</v>
      </c>
      <c r="F187" s="228" t="s">
        <v>1468</v>
      </c>
      <c r="G187" s="228" t="s">
        <v>1469</v>
      </c>
      <c r="H187" s="228" t="s">
        <v>1470</v>
      </c>
      <c r="I187" s="228" t="s">
        <v>1471</v>
      </c>
      <c r="J187" s="228" t="s">
        <v>1472</v>
      </c>
      <c r="K187" s="228" t="s">
        <v>1473</v>
      </c>
      <c r="L187" s="228" t="s">
        <v>1474</v>
      </c>
      <c r="M187" s="228" t="s">
        <v>1475</v>
      </c>
      <c r="N187" s="228"/>
      <c r="O187" s="228"/>
      <c r="P187" s="370">
        <f>COUNTA(F187:O187)</f>
        <v>8</v>
      </c>
      <c r="Q187" s="302"/>
    </row>
    <row r="188" spans="1:17" ht="19.5" customHeight="1" x14ac:dyDescent="0.25">
      <c r="A188" s="310"/>
      <c r="B188" s="310"/>
      <c r="C188" s="310"/>
      <c r="D188" s="310"/>
      <c r="E188" s="228" t="s">
        <v>414</v>
      </c>
      <c r="F188" s="228"/>
      <c r="G188" s="228"/>
      <c r="H188" s="228"/>
      <c r="I188" s="228"/>
      <c r="J188" s="228"/>
      <c r="K188" s="228"/>
      <c r="L188" s="228"/>
      <c r="M188" s="228"/>
      <c r="N188" s="228"/>
      <c r="O188" s="228"/>
      <c r="P188" s="310"/>
      <c r="Q188" s="310"/>
    </row>
    <row r="189" spans="1:17" ht="19.5" customHeight="1" x14ac:dyDescent="0.25">
      <c r="A189" s="368">
        <v>56</v>
      </c>
      <c r="B189" s="368" t="s">
        <v>620</v>
      </c>
      <c r="C189" s="368" t="s">
        <v>961</v>
      </c>
      <c r="D189" s="368" t="s">
        <v>1036</v>
      </c>
      <c r="E189" s="228" t="s">
        <v>412</v>
      </c>
      <c r="F189" s="228" t="s">
        <v>1476</v>
      </c>
      <c r="G189" s="228" t="s">
        <v>1477</v>
      </c>
      <c r="H189" s="228" t="s">
        <v>1478</v>
      </c>
      <c r="I189" s="228" t="s">
        <v>1479</v>
      </c>
      <c r="J189" s="228" t="s">
        <v>1480</v>
      </c>
      <c r="K189" s="228" t="s">
        <v>1481</v>
      </c>
      <c r="L189" s="228" t="s">
        <v>1482</v>
      </c>
      <c r="M189" s="228" t="s">
        <v>1483</v>
      </c>
      <c r="N189" s="228"/>
      <c r="O189" s="228"/>
      <c r="P189" s="370">
        <f>COUNTA(F189:O189)</f>
        <v>8</v>
      </c>
      <c r="Q189" s="370">
        <f>SUM(P189:P200)</f>
        <v>48</v>
      </c>
    </row>
    <row r="190" spans="1:17" ht="19.5" customHeight="1" x14ac:dyDescent="0.25">
      <c r="A190" s="310"/>
      <c r="B190" s="302"/>
      <c r="C190" s="302"/>
      <c r="D190" s="302"/>
      <c r="E190" s="228" t="s">
        <v>414</v>
      </c>
      <c r="F190" s="228"/>
      <c r="G190" s="228"/>
      <c r="H190" s="228"/>
      <c r="I190" s="228"/>
      <c r="J190" s="228"/>
      <c r="K190" s="228"/>
      <c r="L190" s="228"/>
      <c r="M190" s="228"/>
      <c r="N190" s="228"/>
      <c r="O190" s="228"/>
      <c r="P190" s="310"/>
      <c r="Q190" s="302"/>
    </row>
    <row r="191" spans="1:17" ht="19.5" customHeight="1" x14ac:dyDescent="0.25">
      <c r="A191" s="368">
        <v>57</v>
      </c>
      <c r="B191" s="302"/>
      <c r="C191" s="302"/>
      <c r="D191" s="302"/>
      <c r="E191" s="228" t="s">
        <v>412</v>
      </c>
      <c r="F191" s="228" t="s">
        <v>1484</v>
      </c>
      <c r="G191" s="228" t="s">
        <v>1485</v>
      </c>
      <c r="H191" s="228" t="s">
        <v>1486</v>
      </c>
      <c r="I191" s="228" t="s">
        <v>1487</v>
      </c>
      <c r="J191" s="228" t="s">
        <v>1488</v>
      </c>
      <c r="K191" s="228" t="s">
        <v>1489</v>
      </c>
      <c r="L191" s="228" t="s">
        <v>1490</v>
      </c>
      <c r="M191" s="228" t="s">
        <v>1491</v>
      </c>
      <c r="N191" s="228"/>
      <c r="O191" s="228"/>
      <c r="P191" s="370">
        <f>COUNTA(F191:O191)</f>
        <v>8</v>
      </c>
      <c r="Q191" s="302"/>
    </row>
    <row r="192" spans="1:17" ht="19.5" customHeight="1" x14ac:dyDescent="0.25">
      <c r="A192" s="310"/>
      <c r="B192" s="302"/>
      <c r="C192" s="302"/>
      <c r="D192" s="302"/>
      <c r="E192" s="228" t="s">
        <v>414</v>
      </c>
      <c r="F192" s="228"/>
      <c r="G192" s="228"/>
      <c r="H192" s="228"/>
      <c r="I192" s="228"/>
      <c r="J192" s="228"/>
      <c r="K192" s="228"/>
      <c r="L192" s="228"/>
      <c r="M192" s="228"/>
      <c r="N192" s="228"/>
      <c r="O192" s="228"/>
      <c r="P192" s="310"/>
      <c r="Q192" s="302"/>
    </row>
    <row r="193" spans="1:17" ht="19.5" customHeight="1" x14ac:dyDescent="0.25">
      <c r="A193" s="368">
        <v>58</v>
      </c>
      <c r="B193" s="302"/>
      <c r="C193" s="302"/>
      <c r="D193" s="302"/>
      <c r="E193" s="228" t="s">
        <v>412</v>
      </c>
      <c r="F193" s="228" t="s">
        <v>1492</v>
      </c>
      <c r="G193" s="228" t="s">
        <v>1493</v>
      </c>
      <c r="H193" s="228" t="s">
        <v>1494</v>
      </c>
      <c r="I193" s="228" t="s">
        <v>1495</v>
      </c>
      <c r="J193" s="228" t="s">
        <v>1496</v>
      </c>
      <c r="K193" s="228" t="s">
        <v>1497</v>
      </c>
      <c r="L193" s="228" t="s">
        <v>1498</v>
      </c>
      <c r="M193" s="228" t="s">
        <v>1310</v>
      </c>
      <c r="N193" s="228"/>
      <c r="O193" s="228"/>
      <c r="P193" s="370">
        <f>COUNTA(F193:O193)</f>
        <v>8</v>
      </c>
      <c r="Q193" s="302"/>
    </row>
    <row r="194" spans="1:17" ht="19.5" customHeight="1" x14ac:dyDescent="0.25">
      <c r="A194" s="310"/>
      <c r="B194" s="302"/>
      <c r="C194" s="302"/>
      <c r="D194" s="302"/>
      <c r="E194" s="228" t="s">
        <v>414</v>
      </c>
      <c r="F194" s="228" t="s">
        <v>1499</v>
      </c>
      <c r="G194" s="228" t="s">
        <v>1500</v>
      </c>
      <c r="H194" s="228" t="s">
        <v>1501</v>
      </c>
      <c r="I194" s="228" t="s">
        <v>1502</v>
      </c>
      <c r="J194" s="228" t="s">
        <v>1503</v>
      </c>
      <c r="K194" s="228" t="s">
        <v>1504</v>
      </c>
      <c r="L194" s="228" t="s">
        <v>1505</v>
      </c>
      <c r="M194" s="228" t="s">
        <v>1506</v>
      </c>
      <c r="N194" s="228"/>
      <c r="O194" s="228"/>
      <c r="P194" s="310"/>
      <c r="Q194" s="302"/>
    </row>
    <row r="195" spans="1:17" ht="19.5" customHeight="1" x14ac:dyDescent="0.25">
      <c r="A195" s="368">
        <v>59</v>
      </c>
      <c r="B195" s="302"/>
      <c r="C195" s="302"/>
      <c r="D195" s="302"/>
      <c r="E195" s="228" t="s">
        <v>412</v>
      </c>
      <c r="F195" s="228" t="s">
        <v>1507</v>
      </c>
      <c r="G195" s="228" t="s">
        <v>1508</v>
      </c>
      <c r="H195" s="228" t="s">
        <v>1509</v>
      </c>
      <c r="I195" s="228" t="s">
        <v>1510</v>
      </c>
      <c r="J195" s="228" t="s">
        <v>1511</v>
      </c>
      <c r="K195" s="228" t="s">
        <v>1512</v>
      </c>
      <c r="L195" s="228" t="s">
        <v>1302</v>
      </c>
      <c r="M195" s="228" t="s">
        <v>1507</v>
      </c>
      <c r="N195" s="228"/>
      <c r="O195" s="228"/>
      <c r="P195" s="370">
        <f>COUNTA(F195:O195)</f>
        <v>8</v>
      </c>
      <c r="Q195" s="302"/>
    </row>
    <row r="196" spans="1:17" ht="19.5" customHeight="1" x14ac:dyDescent="0.25">
      <c r="A196" s="310"/>
      <c r="B196" s="302"/>
      <c r="C196" s="302"/>
      <c r="D196" s="302"/>
      <c r="E196" s="228" t="s">
        <v>414</v>
      </c>
      <c r="F196" s="228" t="s">
        <v>1513</v>
      </c>
      <c r="G196" s="228" t="s">
        <v>1514</v>
      </c>
      <c r="H196" s="228" t="s">
        <v>1515</v>
      </c>
      <c r="I196" s="228" t="s">
        <v>1516</v>
      </c>
      <c r="J196" s="228" t="s">
        <v>1517</v>
      </c>
      <c r="K196" s="228" t="s">
        <v>1518</v>
      </c>
      <c r="L196" s="228" t="s">
        <v>1519</v>
      </c>
      <c r="M196" s="228" t="s">
        <v>1520</v>
      </c>
      <c r="N196" s="228"/>
      <c r="O196" s="228"/>
      <c r="P196" s="310"/>
      <c r="Q196" s="302"/>
    </row>
    <row r="197" spans="1:17" ht="19.5" customHeight="1" x14ac:dyDescent="0.25">
      <c r="A197" s="368">
        <v>60</v>
      </c>
      <c r="B197" s="302"/>
      <c r="C197" s="302"/>
      <c r="D197" s="302"/>
      <c r="E197" s="228" t="s">
        <v>412</v>
      </c>
      <c r="F197" s="228" t="s">
        <v>1521</v>
      </c>
      <c r="G197" s="228" t="s">
        <v>1522</v>
      </c>
      <c r="H197" s="228" t="s">
        <v>1523</v>
      </c>
      <c r="I197" s="228" t="s">
        <v>1524</v>
      </c>
      <c r="J197" s="228" t="s">
        <v>1525</v>
      </c>
      <c r="K197" s="228" t="s">
        <v>1526</v>
      </c>
      <c r="L197" s="228" t="s">
        <v>1527</v>
      </c>
      <c r="M197" s="228" t="s">
        <v>1528</v>
      </c>
      <c r="N197" s="228"/>
      <c r="O197" s="228"/>
      <c r="P197" s="370">
        <f>COUNTA(F197:O197)</f>
        <v>8</v>
      </c>
      <c r="Q197" s="302"/>
    </row>
    <row r="198" spans="1:17" ht="19.5" customHeight="1" x14ac:dyDescent="0.25">
      <c r="A198" s="310"/>
      <c r="B198" s="302"/>
      <c r="C198" s="302"/>
      <c r="D198" s="302"/>
      <c r="E198" s="228" t="s">
        <v>414</v>
      </c>
      <c r="F198" s="228" t="s">
        <v>1529</v>
      </c>
      <c r="G198" s="228" t="s">
        <v>1530</v>
      </c>
      <c r="H198" s="228" t="s">
        <v>1531</v>
      </c>
      <c r="I198" s="228" t="s">
        <v>1532</v>
      </c>
      <c r="J198" s="228" t="s">
        <v>1533</v>
      </c>
      <c r="K198" s="228" t="s">
        <v>1534</v>
      </c>
      <c r="L198" s="228" t="s">
        <v>1535</v>
      </c>
      <c r="M198" s="228" t="s">
        <v>1536</v>
      </c>
      <c r="N198" s="228"/>
      <c r="O198" s="228"/>
      <c r="P198" s="310"/>
      <c r="Q198" s="302"/>
    </row>
    <row r="199" spans="1:17" ht="19.5" customHeight="1" x14ac:dyDescent="0.25">
      <c r="A199" s="368">
        <v>61</v>
      </c>
      <c r="B199" s="302"/>
      <c r="C199" s="302"/>
      <c r="D199" s="302"/>
      <c r="E199" s="228" t="s">
        <v>412</v>
      </c>
      <c r="F199" s="228" t="s">
        <v>1537</v>
      </c>
      <c r="G199" s="228" t="s">
        <v>1538</v>
      </c>
      <c r="H199" s="228" t="s">
        <v>1539</v>
      </c>
      <c r="I199" s="228" t="s">
        <v>1540</v>
      </c>
      <c r="J199" s="228" t="s">
        <v>1541</v>
      </c>
      <c r="K199" s="228" t="s">
        <v>1542</v>
      </c>
      <c r="L199" s="228" t="s">
        <v>1543</v>
      </c>
      <c r="M199" s="228" t="s">
        <v>1544</v>
      </c>
      <c r="N199" s="228"/>
      <c r="O199" s="228"/>
      <c r="P199" s="370">
        <f>COUNTA(F199:O199)</f>
        <v>8</v>
      </c>
      <c r="Q199" s="302"/>
    </row>
    <row r="200" spans="1:17" ht="19.5" customHeight="1" x14ac:dyDescent="0.25">
      <c r="A200" s="310"/>
      <c r="B200" s="302"/>
      <c r="C200" s="310"/>
      <c r="D200" s="310"/>
      <c r="E200" s="228" t="s">
        <v>414</v>
      </c>
      <c r="F200" s="228" t="s">
        <v>1545</v>
      </c>
      <c r="G200" s="228" t="s">
        <v>1546</v>
      </c>
      <c r="H200" s="228" t="s">
        <v>1547</v>
      </c>
      <c r="I200" s="228" t="s">
        <v>1548</v>
      </c>
      <c r="J200" s="228" t="s">
        <v>1549</v>
      </c>
      <c r="K200" s="228" t="s">
        <v>1550</v>
      </c>
      <c r="L200" s="228" t="s">
        <v>1551</v>
      </c>
      <c r="M200" s="228" t="s">
        <v>1552</v>
      </c>
      <c r="N200" s="228"/>
      <c r="O200" s="228"/>
      <c r="P200" s="310"/>
      <c r="Q200" s="310"/>
    </row>
    <row r="201" spans="1:17" ht="19.5" customHeight="1" x14ac:dyDescent="0.25">
      <c r="A201" s="368">
        <v>62</v>
      </c>
      <c r="B201" s="302"/>
      <c r="C201" s="368" t="s">
        <v>621</v>
      </c>
      <c r="D201" s="368" t="s">
        <v>1036</v>
      </c>
      <c r="E201" s="228" t="s">
        <v>412</v>
      </c>
      <c r="F201" s="228" t="s">
        <v>1553</v>
      </c>
      <c r="G201" s="228" t="s">
        <v>1554</v>
      </c>
      <c r="H201" s="228" t="s">
        <v>1555</v>
      </c>
      <c r="I201" s="228" t="s">
        <v>1556</v>
      </c>
      <c r="J201" s="228" t="s">
        <v>1557</v>
      </c>
      <c r="K201" s="228" t="s">
        <v>1558</v>
      </c>
      <c r="L201" s="228" t="s">
        <v>1559</v>
      </c>
      <c r="M201" s="228" t="s">
        <v>1347</v>
      </c>
      <c r="N201" s="228" t="s">
        <v>1353</v>
      </c>
      <c r="O201" s="228" t="s">
        <v>1560</v>
      </c>
      <c r="P201" s="370">
        <f>COUNTA(F201:O201)</f>
        <v>10</v>
      </c>
      <c r="Q201" s="370">
        <f>SUM(P201:P208)</f>
        <v>40</v>
      </c>
    </row>
    <row r="202" spans="1:17" ht="19.5" customHeight="1" x14ac:dyDescent="0.25">
      <c r="A202" s="310"/>
      <c r="B202" s="302"/>
      <c r="C202" s="302"/>
      <c r="D202" s="302"/>
      <c r="E202" s="228" t="s">
        <v>414</v>
      </c>
      <c r="F202" s="228"/>
      <c r="G202" s="228"/>
      <c r="H202" s="228"/>
      <c r="I202" s="228"/>
      <c r="J202" s="228"/>
      <c r="K202" s="228"/>
      <c r="L202" s="228"/>
      <c r="M202" s="228"/>
      <c r="N202" s="228"/>
      <c r="O202" s="228"/>
      <c r="P202" s="310"/>
      <c r="Q202" s="302"/>
    </row>
    <row r="203" spans="1:17" ht="19.5" customHeight="1" x14ac:dyDescent="0.25">
      <c r="A203" s="368">
        <v>63</v>
      </c>
      <c r="B203" s="302"/>
      <c r="C203" s="302"/>
      <c r="D203" s="302"/>
      <c r="E203" s="228" t="s">
        <v>412</v>
      </c>
      <c r="F203" s="228" t="s">
        <v>1561</v>
      </c>
      <c r="G203" s="228" t="s">
        <v>1562</v>
      </c>
      <c r="H203" s="228" t="s">
        <v>1563</v>
      </c>
      <c r="I203" s="228" t="s">
        <v>1564</v>
      </c>
      <c r="J203" s="228" t="s">
        <v>1565</v>
      </c>
      <c r="K203" s="228" t="s">
        <v>1566</v>
      </c>
      <c r="L203" s="228" t="s">
        <v>1482</v>
      </c>
      <c r="M203" s="228" t="s">
        <v>1567</v>
      </c>
      <c r="N203" s="228" t="s">
        <v>1568</v>
      </c>
      <c r="O203" s="228" t="s">
        <v>1569</v>
      </c>
      <c r="P203" s="370">
        <f>COUNTA(F203:O203)</f>
        <v>10</v>
      </c>
      <c r="Q203" s="302"/>
    </row>
    <row r="204" spans="1:17" ht="19.5" customHeight="1" x14ac:dyDescent="0.25">
      <c r="A204" s="310"/>
      <c r="B204" s="302"/>
      <c r="C204" s="302"/>
      <c r="D204" s="302"/>
      <c r="E204" s="228" t="s">
        <v>414</v>
      </c>
      <c r="F204" s="228"/>
      <c r="G204" s="228"/>
      <c r="H204" s="228"/>
      <c r="I204" s="228" t="s">
        <v>383</v>
      </c>
      <c r="J204" s="228"/>
      <c r="K204" s="228" t="s">
        <v>383</v>
      </c>
      <c r="L204" s="228"/>
      <c r="M204" s="228"/>
      <c r="N204" s="228"/>
      <c r="O204" s="228"/>
      <c r="P204" s="310"/>
      <c r="Q204" s="302"/>
    </row>
    <row r="205" spans="1:17" ht="19.5" customHeight="1" x14ac:dyDescent="0.25">
      <c r="A205" s="368">
        <v>64</v>
      </c>
      <c r="B205" s="302"/>
      <c r="C205" s="302"/>
      <c r="D205" s="302"/>
      <c r="E205" s="228" t="s">
        <v>412</v>
      </c>
      <c r="F205" s="228" t="s">
        <v>1410</v>
      </c>
      <c r="G205" s="228" t="s">
        <v>1570</v>
      </c>
      <c r="H205" s="228" t="s">
        <v>1571</v>
      </c>
      <c r="I205" s="228" t="s">
        <v>1572</v>
      </c>
      <c r="J205" s="228" t="s">
        <v>1573</v>
      </c>
      <c r="K205" s="228" t="s">
        <v>1179</v>
      </c>
      <c r="L205" s="228" t="s">
        <v>1381</v>
      </c>
      <c r="M205" s="228" t="s">
        <v>1574</v>
      </c>
      <c r="N205" s="228" t="s">
        <v>1575</v>
      </c>
      <c r="O205" s="228" t="s">
        <v>1576</v>
      </c>
      <c r="P205" s="370">
        <f>COUNTA(F205:O205)</f>
        <v>10</v>
      </c>
      <c r="Q205" s="302"/>
    </row>
    <row r="206" spans="1:17" ht="19.5" customHeight="1" x14ac:dyDescent="0.25">
      <c r="A206" s="310"/>
      <c r="B206" s="302"/>
      <c r="C206" s="302"/>
      <c r="D206" s="302"/>
      <c r="E206" s="228" t="s">
        <v>414</v>
      </c>
      <c r="F206" s="228"/>
      <c r="G206" s="228"/>
      <c r="H206" s="228"/>
      <c r="I206" s="228"/>
      <c r="J206" s="228"/>
      <c r="K206" s="228"/>
      <c r="L206" s="228"/>
      <c r="M206" s="228"/>
      <c r="N206" s="228"/>
      <c r="O206" s="228"/>
      <c r="P206" s="310"/>
      <c r="Q206" s="302"/>
    </row>
    <row r="207" spans="1:17" ht="19.5" customHeight="1" x14ac:dyDescent="0.25">
      <c r="A207" s="368">
        <v>65</v>
      </c>
      <c r="B207" s="302"/>
      <c r="C207" s="302"/>
      <c r="D207" s="302"/>
      <c r="E207" s="228" t="s">
        <v>412</v>
      </c>
      <c r="F207" s="228" t="s">
        <v>1577</v>
      </c>
      <c r="G207" s="228" t="s">
        <v>1578</v>
      </c>
      <c r="H207" s="228" t="s">
        <v>1579</v>
      </c>
      <c r="I207" s="228" t="s">
        <v>1423</v>
      </c>
      <c r="J207" s="228" t="s">
        <v>1430</v>
      </c>
      <c r="K207" s="228" t="s">
        <v>1079</v>
      </c>
      <c r="L207" s="228" t="s">
        <v>1556</v>
      </c>
      <c r="M207" s="228" t="s">
        <v>1580</v>
      </c>
      <c r="N207" s="228" t="s">
        <v>1581</v>
      </c>
      <c r="O207" s="228" t="s">
        <v>1557</v>
      </c>
      <c r="P207" s="370">
        <f>COUNTA(F207:O207)</f>
        <v>10</v>
      </c>
      <c r="Q207" s="302"/>
    </row>
    <row r="208" spans="1:17" ht="19.5" customHeight="1" x14ac:dyDescent="0.25">
      <c r="A208" s="310"/>
      <c r="B208" s="302"/>
      <c r="C208" s="302"/>
      <c r="D208" s="310"/>
      <c r="E208" s="228" t="s">
        <v>414</v>
      </c>
      <c r="F208" s="228"/>
      <c r="G208" s="228"/>
      <c r="H208" s="228"/>
      <c r="I208" s="228"/>
      <c r="J208" s="228"/>
      <c r="K208" s="228"/>
      <c r="L208" s="228"/>
      <c r="M208" s="228"/>
      <c r="N208" s="228"/>
      <c r="O208" s="228"/>
      <c r="P208" s="310"/>
      <c r="Q208" s="310"/>
    </row>
    <row r="209" spans="1:17" ht="19.5" customHeight="1" x14ac:dyDescent="0.25">
      <c r="A209" s="368">
        <v>66</v>
      </c>
      <c r="B209" s="302"/>
      <c r="C209" s="302"/>
      <c r="D209" s="368" t="s">
        <v>1036</v>
      </c>
      <c r="E209" s="228" t="s">
        <v>412</v>
      </c>
      <c r="F209" s="228" t="s">
        <v>1582</v>
      </c>
      <c r="G209" s="228" t="s">
        <v>1583</v>
      </c>
      <c r="H209" s="228" t="s">
        <v>1584</v>
      </c>
      <c r="I209" s="228" t="s">
        <v>1585</v>
      </c>
      <c r="J209" s="228" t="s">
        <v>1586</v>
      </c>
      <c r="K209" s="228" t="s">
        <v>1587</v>
      </c>
      <c r="L209" s="228" t="s">
        <v>1588</v>
      </c>
      <c r="M209" s="228" t="s">
        <v>1589</v>
      </c>
      <c r="N209" s="228"/>
      <c r="O209" s="228"/>
      <c r="P209" s="370">
        <f>COUNTA(F209:O209)</f>
        <v>8</v>
      </c>
      <c r="Q209" s="370">
        <f>SUM(P209:P218)</f>
        <v>40</v>
      </c>
    </row>
    <row r="210" spans="1:17" ht="19.5" customHeight="1" x14ac:dyDescent="0.25">
      <c r="A210" s="310"/>
      <c r="B210" s="302"/>
      <c r="C210" s="302"/>
      <c r="D210" s="302"/>
      <c r="E210" s="228" t="s">
        <v>414</v>
      </c>
      <c r="F210" s="228" t="s">
        <v>1590</v>
      </c>
      <c r="G210" s="228" t="s">
        <v>1591</v>
      </c>
      <c r="H210" s="228" t="s">
        <v>1592</v>
      </c>
      <c r="I210" s="228" t="s">
        <v>1593</v>
      </c>
      <c r="J210" s="228" t="s">
        <v>1594</v>
      </c>
      <c r="K210" s="228" t="s">
        <v>1595</v>
      </c>
      <c r="L210" s="228" t="s">
        <v>1596</v>
      </c>
      <c r="M210" s="228" t="s">
        <v>1597</v>
      </c>
      <c r="N210" s="228"/>
      <c r="O210" s="228"/>
      <c r="P210" s="310"/>
      <c r="Q210" s="302"/>
    </row>
    <row r="211" spans="1:17" ht="19.5" customHeight="1" x14ac:dyDescent="0.25">
      <c r="A211" s="368">
        <v>67</v>
      </c>
      <c r="B211" s="302"/>
      <c r="C211" s="302"/>
      <c r="D211" s="302"/>
      <c r="E211" s="228" t="s">
        <v>412</v>
      </c>
      <c r="F211" s="228" t="s">
        <v>1352</v>
      </c>
      <c r="G211" s="228" t="s">
        <v>1553</v>
      </c>
      <c r="H211" s="228" t="s">
        <v>1558</v>
      </c>
      <c r="I211" s="228" t="s">
        <v>1598</v>
      </c>
      <c r="J211" s="228" t="s">
        <v>1599</v>
      </c>
      <c r="K211" s="228" t="s">
        <v>1600</v>
      </c>
      <c r="L211" s="228" t="s">
        <v>1601</v>
      </c>
      <c r="M211" s="228" t="s">
        <v>1602</v>
      </c>
      <c r="N211" s="228"/>
      <c r="O211" s="228"/>
      <c r="P211" s="370">
        <f>COUNTA(F211:O211)</f>
        <v>8</v>
      </c>
      <c r="Q211" s="302"/>
    </row>
    <row r="212" spans="1:17" ht="19.5" customHeight="1" x14ac:dyDescent="0.25">
      <c r="A212" s="310"/>
      <c r="B212" s="302"/>
      <c r="C212" s="302"/>
      <c r="D212" s="302"/>
      <c r="E212" s="228" t="s">
        <v>414</v>
      </c>
      <c r="F212" s="228"/>
      <c r="G212" s="228"/>
      <c r="H212" s="228"/>
      <c r="I212" s="228"/>
      <c r="J212" s="228"/>
      <c r="K212" s="228"/>
      <c r="L212" s="228"/>
      <c r="M212" s="228"/>
      <c r="N212" s="228"/>
      <c r="O212" s="228"/>
      <c r="P212" s="310"/>
      <c r="Q212" s="302"/>
    </row>
    <row r="213" spans="1:17" ht="19.5" customHeight="1" x14ac:dyDescent="0.25">
      <c r="A213" s="368">
        <v>68</v>
      </c>
      <c r="B213" s="302"/>
      <c r="C213" s="302"/>
      <c r="D213" s="302"/>
      <c r="E213" s="228" t="s">
        <v>412</v>
      </c>
      <c r="F213" s="228" t="s">
        <v>1603</v>
      </c>
      <c r="G213" s="228" t="s">
        <v>1604</v>
      </c>
      <c r="H213" s="228" t="s">
        <v>1605</v>
      </c>
      <c r="I213" s="228" t="s">
        <v>1086</v>
      </c>
      <c r="J213" s="228" t="s">
        <v>1606</v>
      </c>
      <c r="K213" s="228" t="s">
        <v>1607</v>
      </c>
      <c r="L213" s="228" t="s">
        <v>1608</v>
      </c>
      <c r="M213" s="228" t="s">
        <v>1609</v>
      </c>
      <c r="N213" s="228"/>
      <c r="O213" s="228"/>
      <c r="P213" s="370">
        <f>COUNTA(F213:O213)</f>
        <v>8</v>
      </c>
      <c r="Q213" s="302"/>
    </row>
    <row r="214" spans="1:17" ht="19.5" customHeight="1" x14ac:dyDescent="0.25">
      <c r="A214" s="310"/>
      <c r="B214" s="302"/>
      <c r="C214" s="302"/>
      <c r="D214" s="302"/>
      <c r="E214" s="228" t="s">
        <v>414</v>
      </c>
      <c r="F214" s="228"/>
      <c r="G214" s="228"/>
      <c r="H214" s="228"/>
      <c r="I214" s="228"/>
      <c r="J214" s="228"/>
      <c r="K214" s="228"/>
      <c r="L214" s="228"/>
      <c r="M214" s="228"/>
      <c r="N214" s="228"/>
      <c r="O214" s="228"/>
      <c r="P214" s="310"/>
      <c r="Q214" s="302"/>
    </row>
    <row r="215" spans="1:17" ht="19.5" customHeight="1" x14ac:dyDescent="0.25">
      <c r="A215" s="368">
        <v>69</v>
      </c>
      <c r="B215" s="302"/>
      <c r="C215" s="302"/>
      <c r="D215" s="302"/>
      <c r="E215" s="228" t="s">
        <v>412</v>
      </c>
      <c r="F215" s="228" t="s">
        <v>1610</v>
      </c>
      <c r="G215" s="228" t="s">
        <v>1611</v>
      </c>
      <c r="H215" s="228" t="s">
        <v>1612</v>
      </c>
      <c r="I215" s="228" t="s">
        <v>1561</v>
      </c>
      <c r="J215" s="228" t="s">
        <v>1613</v>
      </c>
      <c r="K215" s="228" t="s">
        <v>1614</v>
      </c>
      <c r="L215" s="228" t="s">
        <v>1615</v>
      </c>
      <c r="M215" s="228" t="s">
        <v>1616</v>
      </c>
      <c r="N215" s="228"/>
      <c r="O215" s="228"/>
      <c r="P215" s="370">
        <f>COUNTA(F215:O215)</f>
        <v>8</v>
      </c>
      <c r="Q215" s="302"/>
    </row>
    <row r="216" spans="1:17" ht="19.5" customHeight="1" x14ac:dyDescent="0.25">
      <c r="A216" s="310"/>
      <c r="B216" s="302"/>
      <c r="C216" s="302"/>
      <c r="D216" s="302"/>
      <c r="E216" s="228" t="s">
        <v>414</v>
      </c>
      <c r="F216" s="228" t="s">
        <v>1617</v>
      </c>
      <c r="G216" s="228" t="s">
        <v>1618</v>
      </c>
      <c r="H216" s="228" t="s">
        <v>1619</v>
      </c>
      <c r="I216" s="228" t="s">
        <v>1620</v>
      </c>
      <c r="J216" s="228" t="s">
        <v>1621</v>
      </c>
      <c r="K216" s="228" t="s">
        <v>1622</v>
      </c>
      <c r="L216" s="228" t="s">
        <v>1623</v>
      </c>
      <c r="M216" s="228" t="s">
        <v>1624</v>
      </c>
      <c r="N216" s="228"/>
      <c r="O216" s="228"/>
      <c r="P216" s="310"/>
      <c r="Q216" s="302"/>
    </row>
    <row r="217" spans="1:17" ht="19.5" customHeight="1" x14ac:dyDescent="0.25">
      <c r="A217" s="368">
        <v>70</v>
      </c>
      <c r="B217" s="302"/>
      <c r="C217" s="302"/>
      <c r="D217" s="302"/>
      <c r="E217" s="228" t="s">
        <v>412</v>
      </c>
      <c r="F217" s="228" t="s">
        <v>1321</v>
      </c>
      <c r="G217" s="228" t="s">
        <v>1625</v>
      </c>
      <c r="H217" s="228" t="s">
        <v>1626</v>
      </c>
      <c r="I217" s="228" t="s">
        <v>1627</v>
      </c>
      <c r="J217" s="228" t="s">
        <v>1556</v>
      </c>
      <c r="K217" s="228" t="s">
        <v>1628</v>
      </c>
      <c r="L217" s="228" t="s">
        <v>1629</v>
      </c>
      <c r="M217" s="228" t="s">
        <v>1321</v>
      </c>
      <c r="N217" s="228"/>
      <c r="O217" s="228"/>
      <c r="P217" s="370">
        <f>COUNTA(F217:O217)</f>
        <v>8</v>
      </c>
      <c r="Q217" s="302"/>
    </row>
    <row r="218" spans="1:17" ht="19.5" customHeight="1" x14ac:dyDescent="0.25">
      <c r="A218" s="310"/>
      <c r="B218" s="310"/>
      <c r="C218" s="310"/>
      <c r="D218" s="310"/>
      <c r="E218" s="228" t="s">
        <v>414</v>
      </c>
      <c r="F218" s="228" t="s">
        <v>1630</v>
      </c>
      <c r="G218" s="228" t="s">
        <v>1631</v>
      </c>
      <c r="H218" s="228" t="s">
        <v>1632</v>
      </c>
      <c r="I218" s="228" t="s">
        <v>1633</v>
      </c>
      <c r="J218" s="228" t="s">
        <v>1634</v>
      </c>
      <c r="K218" s="228" t="s">
        <v>1635</v>
      </c>
      <c r="L218" s="228" t="s">
        <v>1636</v>
      </c>
      <c r="M218" s="228" t="s">
        <v>1637</v>
      </c>
      <c r="N218" s="228"/>
      <c r="O218" s="228"/>
      <c r="P218" s="310"/>
      <c r="Q218" s="310"/>
    </row>
    <row r="219" spans="1:17" ht="19.5" customHeight="1" x14ac:dyDescent="0.25">
      <c r="A219" s="368">
        <v>71</v>
      </c>
      <c r="B219" s="368" t="s">
        <v>620</v>
      </c>
      <c r="C219" s="368" t="s">
        <v>621</v>
      </c>
      <c r="D219" s="368" t="s">
        <v>1036</v>
      </c>
      <c r="E219" s="228" t="s">
        <v>412</v>
      </c>
      <c r="F219" s="228" t="s">
        <v>1638</v>
      </c>
      <c r="G219" s="228" t="s">
        <v>1521</v>
      </c>
      <c r="H219" s="228" t="s">
        <v>1528</v>
      </c>
      <c r="I219" s="228" t="s">
        <v>1354</v>
      </c>
      <c r="J219" s="228" t="s">
        <v>1361</v>
      </c>
      <c r="K219" s="228" t="s">
        <v>1639</v>
      </c>
      <c r="L219" s="228"/>
      <c r="M219" s="228"/>
      <c r="N219" s="228"/>
      <c r="O219" s="228"/>
      <c r="P219" s="370">
        <f>COUNTA(F219:O219)</f>
        <v>6</v>
      </c>
      <c r="Q219" s="370">
        <f>SUM(P219:P226)</f>
        <v>24</v>
      </c>
    </row>
    <row r="220" spans="1:17" ht="19.5" customHeight="1" x14ac:dyDescent="0.25">
      <c r="A220" s="310"/>
      <c r="B220" s="302"/>
      <c r="C220" s="302"/>
      <c r="D220" s="302"/>
      <c r="E220" s="228" t="s">
        <v>414</v>
      </c>
      <c r="F220" s="228"/>
      <c r="G220" s="228"/>
      <c r="H220" s="228"/>
      <c r="I220" s="228"/>
      <c r="J220" s="228"/>
      <c r="K220" s="228"/>
      <c r="L220" s="228"/>
      <c r="M220" s="228"/>
      <c r="N220" s="228"/>
      <c r="O220" s="228"/>
      <c r="P220" s="310"/>
      <c r="Q220" s="302"/>
    </row>
    <row r="221" spans="1:17" ht="19.5" customHeight="1" x14ac:dyDescent="0.25">
      <c r="A221" s="368">
        <v>72</v>
      </c>
      <c r="B221" s="302"/>
      <c r="C221" s="302"/>
      <c r="D221" s="302"/>
      <c r="E221" s="228" t="s">
        <v>412</v>
      </c>
      <c r="F221" s="228" t="s">
        <v>1640</v>
      </c>
      <c r="G221" s="228" t="s">
        <v>1431</v>
      </c>
      <c r="H221" s="228" t="s">
        <v>1438</v>
      </c>
      <c r="I221" s="228">
        <v>20581</v>
      </c>
      <c r="J221" s="228" t="s">
        <v>1446</v>
      </c>
      <c r="K221" s="228" t="s">
        <v>1078</v>
      </c>
      <c r="L221" s="228"/>
      <c r="M221" s="228"/>
      <c r="N221" s="228"/>
      <c r="O221" s="228"/>
      <c r="P221" s="370">
        <f>COUNTA(F221:O221)</f>
        <v>6</v>
      </c>
      <c r="Q221" s="302"/>
    </row>
    <row r="222" spans="1:17" ht="19.5" customHeight="1" x14ac:dyDescent="0.25">
      <c r="A222" s="310"/>
      <c r="B222" s="302"/>
      <c r="C222" s="302"/>
      <c r="D222" s="302"/>
      <c r="E222" s="228" t="s">
        <v>414</v>
      </c>
      <c r="F222" s="228"/>
      <c r="G222" s="228"/>
      <c r="H222" s="228"/>
      <c r="I222" s="228"/>
      <c r="J222" s="228"/>
      <c r="K222" s="228"/>
      <c r="L222" s="228"/>
      <c r="M222" s="228"/>
      <c r="N222" s="228"/>
      <c r="O222" s="228"/>
      <c r="P222" s="310"/>
      <c r="Q222" s="302"/>
    </row>
    <row r="223" spans="1:17" ht="19.5" customHeight="1" x14ac:dyDescent="0.25">
      <c r="A223" s="368">
        <v>73</v>
      </c>
      <c r="B223" s="302"/>
      <c r="C223" s="302"/>
      <c r="D223" s="302"/>
      <c r="E223" s="228" t="s">
        <v>412</v>
      </c>
      <c r="F223" s="228" t="s">
        <v>1641</v>
      </c>
      <c r="G223" s="228" t="s">
        <v>1642</v>
      </c>
      <c r="H223" s="228" t="s">
        <v>1643</v>
      </c>
      <c r="I223" s="228" t="s">
        <v>1644</v>
      </c>
      <c r="J223" s="228" t="s">
        <v>1645</v>
      </c>
      <c r="K223" s="228" t="s">
        <v>1219</v>
      </c>
      <c r="L223" s="228"/>
      <c r="M223" s="228"/>
      <c r="N223" s="228"/>
      <c r="O223" s="228"/>
      <c r="P223" s="370">
        <f>COUNTA(F223:O223)</f>
        <v>6</v>
      </c>
      <c r="Q223" s="302"/>
    </row>
    <row r="224" spans="1:17" ht="19.5" customHeight="1" x14ac:dyDescent="0.25">
      <c r="A224" s="310"/>
      <c r="B224" s="302"/>
      <c r="C224" s="302"/>
      <c r="D224" s="302"/>
      <c r="E224" s="228" t="s">
        <v>414</v>
      </c>
      <c r="F224" s="228"/>
      <c r="G224" s="228"/>
      <c r="H224" s="228"/>
      <c r="I224" s="228"/>
      <c r="J224" s="228"/>
      <c r="K224" s="228"/>
      <c r="L224" s="228"/>
      <c r="M224" s="228"/>
      <c r="N224" s="228"/>
      <c r="O224" s="228"/>
      <c r="P224" s="310"/>
      <c r="Q224" s="302"/>
    </row>
    <row r="225" spans="1:21" ht="19.5" customHeight="1" x14ac:dyDescent="0.25">
      <c r="A225" s="368">
        <v>74</v>
      </c>
      <c r="B225" s="302"/>
      <c r="C225" s="302"/>
      <c r="D225" s="302"/>
      <c r="E225" s="228" t="s">
        <v>412</v>
      </c>
      <c r="F225" s="228" t="s">
        <v>1646</v>
      </c>
      <c r="G225" s="228" t="s">
        <v>1647</v>
      </c>
      <c r="H225" s="228" t="s">
        <v>1648</v>
      </c>
      <c r="I225" s="228" t="s">
        <v>1649</v>
      </c>
      <c r="J225" s="228" t="s">
        <v>1650</v>
      </c>
      <c r="K225" s="228" t="s">
        <v>1651</v>
      </c>
      <c r="L225" s="228"/>
      <c r="M225" s="228"/>
      <c r="N225" s="228"/>
      <c r="O225" s="228"/>
      <c r="P225" s="370">
        <f>COUNTA(F225:O225)</f>
        <v>6</v>
      </c>
      <c r="Q225" s="302"/>
    </row>
    <row r="226" spans="1:21" ht="19.5" customHeight="1" x14ac:dyDescent="0.25">
      <c r="A226" s="310"/>
      <c r="B226" s="310"/>
      <c r="C226" s="310"/>
      <c r="D226" s="310"/>
      <c r="E226" s="228" t="s">
        <v>414</v>
      </c>
      <c r="F226" s="228"/>
      <c r="G226" s="228"/>
      <c r="H226" s="228"/>
      <c r="I226" s="228"/>
      <c r="J226" s="228"/>
      <c r="K226" s="228"/>
      <c r="L226" s="228"/>
      <c r="M226" s="228"/>
      <c r="N226" s="228"/>
      <c r="O226" s="228"/>
      <c r="P226" s="310"/>
      <c r="Q226" s="310"/>
    </row>
    <row r="227" spans="1:21" ht="19.5" customHeight="1" x14ac:dyDescent="0.25">
      <c r="A227" s="372" t="s">
        <v>1652</v>
      </c>
      <c r="B227" s="312"/>
      <c r="C227" s="312"/>
      <c r="D227" s="312"/>
      <c r="E227" s="312"/>
      <c r="F227" s="312"/>
      <c r="G227" s="312"/>
      <c r="H227" s="312"/>
      <c r="I227" s="312"/>
      <c r="J227" s="312"/>
      <c r="K227" s="312"/>
      <c r="L227" s="312"/>
      <c r="M227" s="312"/>
      <c r="N227" s="312"/>
      <c r="O227" s="333"/>
      <c r="P227" s="220">
        <f t="shared" ref="P227:Q227" si="0">SUM(P79:P226)</f>
        <v>624</v>
      </c>
      <c r="Q227" s="220">
        <f t="shared" si="0"/>
        <v>624</v>
      </c>
    </row>
    <row r="228" spans="1:21" ht="19.5" customHeight="1" x14ac:dyDescent="0.25">
      <c r="A228" s="368">
        <v>75</v>
      </c>
      <c r="B228" s="368" t="s">
        <v>1653</v>
      </c>
      <c r="C228" s="368" t="s">
        <v>621</v>
      </c>
      <c r="D228" s="368" t="s">
        <v>1654</v>
      </c>
      <c r="E228" s="228" t="s">
        <v>412</v>
      </c>
      <c r="F228" s="228" t="s">
        <v>1655</v>
      </c>
      <c r="G228" s="228" t="s">
        <v>1656</v>
      </c>
      <c r="H228" s="228" t="s">
        <v>1657</v>
      </c>
      <c r="I228" s="228" t="s">
        <v>1658</v>
      </c>
      <c r="J228" s="228" t="s">
        <v>1659</v>
      </c>
      <c r="K228" s="228" t="s">
        <v>1660</v>
      </c>
      <c r="L228" s="228" t="s">
        <v>1661</v>
      </c>
      <c r="M228" s="228" t="s">
        <v>1662</v>
      </c>
      <c r="N228" s="228"/>
      <c r="O228" s="228"/>
      <c r="P228" s="370">
        <f>COUNTA(F228:O228)</f>
        <v>8</v>
      </c>
      <c r="Q228" s="370">
        <v>24</v>
      </c>
      <c r="U228" s="231" t="s">
        <v>383</v>
      </c>
    </row>
    <row r="229" spans="1:21" ht="19.5" customHeight="1" x14ac:dyDescent="0.25">
      <c r="A229" s="310"/>
      <c r="B229" s="302"/>
      <c r="C229" s="302"/>
      <c r="D229" s="302"/>
      <c r="E229" s="228" t="s">
        <v>414</v>
      </c>
      <c r="F229" s="228" t="s">
        <v>1663</v>
      </c>
      <c r="G229" s="228" t="s">
        <v>1664</v>
      </c>
      <c r="H229" s="228" t="s">
        <v>1665</v>
      </c>
      <c r="I229" s="228" t="s">
        <v>1666</v>
      </c>
      <c r="J229" s="228" t="s">
        <v>1667</v>
      </c>
      <c r="K229" s="228" t="s">
        <v>1668</v>
      </c>
      <c r="L229" s="228" t="s">
        <v>1669</v>
      </c>
      <c r="M229" s="228" t="s">
        <v>1670</v>
      </c>
      <c r="N229" s="228"/>
      <c r="O229" s="228"/>
      <c r="P229" s="310"/>
      <c r="Q229" s="302"/>
    </row>
    <row r="230" spans="1:21" ht="19.5" customHeight="1" x14ac:dyDescent="0.25">
      <c r="A230" s="368">
        <v>76</v>
      </c>
      <c r="B230" s="302"/>
      <c r="C230" s="302"/>
      <c r="D230" s="302"/>
      <c r="E230" s="228" t="s">
        <v>412</v>
      </c>
      <c r="F230" s="228" t="s">
        <v>1671</v>
      </c>
      <c r="G230" s="228" t="s">
        <v>1672</v>
      </c>
      <c r="H230" s="228" t="s">
        <v>1673</v>
      </c>
      <c r="I230" s="228" t="s">
        <v>1674</v>
      </c>
      <c r="J230" s="228" t="s">
        <v>1675</v>
      </c>
      <c r="K230" s="228" t="s">
        <v>1676</v>
      </c>
      <c r="L230" s="228" t="s">
        <v>1677</v>
      </c>
      <c r="M230" s="228" t="s">
        <v>1678</v>
      </c>
      <c r="N230" s="228"/>
      <c r="O230" s="228"/>
      <c r="P230" s="370">
        <f>COUNTA(F230:O230)</f>
        <v>8</v>
      </c>
      <c r="Q230" s="302"/>
    </row>
    <row r="231" spans="1:21" ht="19.5" customHeight="1" x14ac:dyDescent="0.25">
      <c r="A231" s="310"/>
      <c r="B231" s="302"/>
      <c r="C231" s="302"/>
      <c r="D231" s="302"/>
      <c r="E231" s="228" t="s">
        <v>414</v>
      </c>
      <c r="F231" s="228" t="s">
        <v>1679</v>
      </c>
      <c r="G231" s="228" t="s">
        <v>1680</v>
      </c>
      <c r="H231" s="228" t="s">
        <v>1681</v>
      </c>
      <c r="I231" s="228" t="s">
        <v>1682</v>
      </c>
      <c r="J231" s="228" t="s">
        <v>1683</v>
      </c>
      <c r="K231" s="228" t="s">
        <v>1684</v>
      </c>
      <c r="L231" s="228" t="s">
        <v>1685</v>
      </c>
      <c r="M231" s="228" t="s">
        <v>1686</v>
      </c>
      <c r="N231" s="228"/>
      <c r="O231" s="228"/>
      <c r="P231" s="310"/>
      <c r="Q231" s="302"/>
    </row>
    <row r="232" spans="1:21" ht="19.5" customHeight="1" x14ac:dyDescent="0.25">
      <c r="A232" s="368">
        <v>77</v>
      </c>
      <c r="B232" s="302"/>
      <c r="C232" s="302"/>
      <c r="D232" s="302"/>
      <c r="E232" s="228" t="s">
        <v>412</v>
      </c>
      <c r="F232" s="228" t="s">
        <v>1687</v>
      </c>
      <c r="G232" s="228" t="s">
        <v>1688</v>
      </c>
      <c r="H232" s="228" t="s">
        <v>1689</v>
      </c>
      <c r="I232" s="228" t="s">
        <v>1690</v>
      </c>
      <c r="J232" s="228" t="s">
        <v>1691</v>
      </c>
      <c r="K232" s="228" t="s">
        <v>1692</v>
      </c>
      <c r="L232" s="228" t="s">
        <v>1693</v>
      </c>
      <c r="M232" s="228" t="s">
        <v>1694</v>
      </c>
      <c r="N232" s="228"/>
      <c r="O232" s="228"/>
      <c r="P232" s="370">
        <f>COUNTA(F232:O232)</f>
        <v>8</v>
      </c>
      <c r="Q232" s="302"/>
    </row>
    <row r="233" spans="1:21" ht="19.5" customHeight="1" x14ac:dyDescent="0.25">
      <c r="A233" s="310"/>
      <c r="B233" s="302"/>
      <c r="C233" s="310"/>
      <c r="D233" s="310"/>
      <c r="E233" s="228" t="s">
        <v>414</v>
      </c>
      <c r="F233" s="228" t="s">
        <v>1695</v>
      </c>
      <c r="G233" s="228" t="s">
        <v>1696</v>
      </c>
      <c r="H233" s="228" t="s">
        <v>1697</v>
      </c>
      <c r="I233" s="228" t="s">
        <v>1698</v>
      </c>
      <c r="J233" s="228" t="s">
        <v>1699</v>
      </c>
      <c r="K233" s="228" t="s">
        <v>1700</v>
      </c>
      <c r="L233" s="228" t="s">
        <v>1701</v>
      </c>
      <c r="M233" s="228" t="s">
        <v>1702</v>
      </c>
      <c r="N233" s="228"/>
      <c r="O233" s="228"/>
      <c r="P233" s="310"/>
      <c r="Q233" s="310"/>
    </row>
    <row r="234" spans="1:21" ht="19.5" customHeight="1" x14ac:dyDescent="0.25">
      <c r="A234" s="368">
        <v>78</v>
      </c>
      <c r="B234" s="302"/>
      <c r="C234" s="368" t="s">
        <v>621</v>
      </c>
      <c r="D234" s="368" t="s">
        <v>1703</v>
      </c>
      <c r="E234" s="228" t="s">
        <v>412</v>
      </c>
      <c r="F234" s="228" t="s">
        <v>1704</v>
      </c>
      <c r="G234" s="228" t="s">
        <v>1705</v>
      </c>
      <c r="H234" s="228" t="s">
        <v>1706</v>
      </c>
      <c r="I234" s="228" t="s">
        <v>1707</v>
      </c>
      <c r="J234" s="228" t="s">
        <v>1708</v>
      </c>
      <c r="K234" s="228" t="s">
        <v>1709</v>
      </c>
      <c r="L234" s="228" t="s">
        <v>1710</v>
      </c>
      <c r="M234" s="228" t="s">
        <v>1711</v>
      </c>
      <c r="N234" s="228" t="s">
        <v>1712</v>
      </c>
      <c r="O234" s="228" t="s">
        <v>1713</v>
      </c>
      <c r="P234" s="370">
        <f>COUNTA(F234:O234)</f>
        <v>10</v>
      </c>
      <c r="Q234" s="370">
        <v>40</v>
      </c>
    </row>
    <row r="235" spans="1:21" ht="19.5" customHeight="1" x14ac:dyDescent="0.25">
      <c r="A235" s="310"/>
      <c r="B235" s="302"/>
      <c r="C235" s="302"/>
      <c r="D235" s="302"/>
      <c r="E235" s="228" t="s">
        <v>414</v>
      </c>
      <c r="F235" s="228" t="s">
        <v>1714</v>
      </c>
      <c r="G235" s="228" t="s">
        <v>1715</v>
      </c>
      <c r="H235" s="228" t="s">
        <v>1716</v>
      </c>
      <c r="I235" s="228" t="s">
        <v>1717</v>
      </c>
      <c r="J235" s="228" t="s">
        <v>1718</v>
      </c>
      <c r="K235" s="228" t="s">
        <v>1719</v>
      </c>
      <c r="L235" s="228" t="s">
        <v>1720</v>
      </c>
      <c r="M235" s="228" t="s">
        <v>1721</v>
      </c>
      <c r="N235" s="228" t="s">
        <v>1722</v>
      </c>
      <c r="O235" s="228" t="s">
        <v>1723</v>
      </c>
      <c r="P235" s="310"/>
      <c r="Q235" s="302"/>
    </row>
    <row r="236" spans="1:21" ht="19.5" customHeight="1" x14ac:dyDescent="0.25">
      <c r="A236" s="368">
        <v>79</v>
      </c>
      <c r="B236" s="302"/>
      <c r="C236" s="302"/>
      <c r="D236" s="302"/>
      <c r="E236" s="228" t="s">
        <v>412</v>
      </c>
      <c r="F236" s="228" t="s">
        <v>1724</v>
      </c>
      <c r="G236" s="228" t="s">
        <v>1725</v>
      </c>
      <c r="H236" s="228" t="s">
        <v>1726</v>
      </c>
      <c r="I236" s="228" t="s">
        <v>1727</v>
      </c>
      <c r="J236" s="228" t="s">
        <v>1728</v>
      </c>
      <c r="K236" s="228" t="s">
        <v>1729</v>
      </c>
      <c r="L236" s="228" t="s">
        <v>1730</v>
      </c>
      <c r="M236" s="228" t="s">
        <v>1731</v>
      </c>
      <c r="N236" s="228" t="s">
        <v>1732</v>
      </c>
      <c r="O236" s="228" t="s">
        <v>1733</v>
      </c>
      <c r="P236" s="370">
        <f>COUNTA(F236:O236)</f>
        <v>10</v>
      </c>
      <c r="Q236" s="302"/>
    </row>
    <row r="237" spans="1:21" ht="19.5" customHeight="1" x14ac:dyDescent="0.25">
      <c r="A237" s="310"/>
      <c r="B237" s="302"/>
      <c r="C237" s="302"/>
      <c r="D237" s="302"/>
      <c r="E237" s="228" t="s">
        <v>414</v>
      </c>
      <c r="F237" s="228" t="s">
        <v>1734</v>
      </c>
      <c r="G237" s="228" t="s">
        <v>1735</v>
      </c>
      <c r="H237" s="228" t="s">
        <v>1736</v>
      </c>
      <c r="I237" s="228" t="s">
        <v>1737</v>
      </c>
      <c r="J237" s="228" t="s">
        <v>1738</v>
      </c>
      <c r="K237" s="228" t="s">
        <v>1739</v>
      </c>
      <c r="L237" s="228" t="s">
        <v>1740</v>
      </c>
      <c r="M237" s="228" t="s">
        <v>1741</v>
      </c>
      <c r="N237" s="228" t="s">
        <v>1742</v>
      </c>
      <c r="O237" s="228" t="s">
        <v>1743</v>
      </c>
      <c r="P237" s="310"/>
      <c r="Q237" s="302"/>
    </row>
    <row r="238" spans="1:21" ht="19.5" customHeight="1" x14ac:dyDescent="0.25">
      <c r="A238" s="368">
        <v>80</v>
      </c>
      <c r="B238" s="302"/>
      <c r="C238" s="302"/>
      <c r="D238" s="302"/>
      <c r="E238" s="228" t="s">
        <v>412</v>
      </c>
      <c r="F238" s="228" t="s">
        <v>1744</v>
      </c>
      <c r="G238" s="228" t="s">
        <v>1745</v>
      </c>
      <c r="H238" s="228" t="s">
        <v>1746</v>
      </c>
      <c r="I238" s="228" t="s">
        <v>1747</v>
      </c>
      <c r="J238" s="228" t="s">
        <v>1748</v>
      </c>
      <c r="K238" s="228" t="s">
        <v>1749</v>
      </c>
      <c r="L238" s="228" t="s">
        <v>1750</v>
      </c>
      <c r="M238" s="228" t="s">
        <v>1751</v>
      </c>
      <c r="N238" s="228" t="s">
        <v>1752</v>
      </c>
      <c r="O238" s="228" t="s">
        <v>1753</v>
      </c>
      <c r="P238" s="370">
        <f>COUNTA(F238:O238)</f>
        <v>10</v>
      </c>
      <c r="Q238" s="302"/>
    </row>
    <row r="239" spans="1:21" ht="19.5" customHeight="1" x14ac:dyDescent="0.25">
      <c r="A239" s="310"/>
      <c r="B239" s="302"/>
      <c r="C239" s="302"/>
      <c r="D239" s="302"/>
      <c r="E239" s="228" t="s">
        <v>414</v>
      </c>
      <c r="F239" s="228" t="s">
        <v>1754</v>
      </c>
      <c r="G239" s="228" t="s">
        <v>1755</v>
      </c>
      <c r="H239" s="228" t="s">
        <v>1756</v>
      </c>
      <c r="I239" s="228" t="s">
        <v>1757</v>
      </c>
      <c r="J239" s="228" t="s">
        <v>1758</v>
      </c>
      <c r="K239" s="228" t="s">
        <v>1759</v>
      </c>
      <c r="L239" s="228" t="s">
        <v>1760</v>
      </c>
      <c r="M239" s="228" t="s">
        <v>1761</v>
      </c>
      <c r="N239" s="228" t="s">
        <v>1762</v>
      </c>
      <c r="O239" s="228" t="s">
        <v>1763</v>
      </c>
      <c r="P239" s="310"/>
      <c r="Q239" s="302"/>
    </row>
    <row r="240" spans="1:21" ht="19.5" customHeight="1" x14ac:dyDescent="0.25">
      <c r="A240" s="368">
        <v>81</v>
      </c>
      <c r="B240" s="302"/>
      <c r="C240" s="302"/>
      <c r="D240" s="302"/>
      <c r="E240" s="228" t="s">
        <v>412</v>
      </c>
      <c r="F240" s="228" t="s">
        <v>1764</v>
      </c>
      <c r="G240" s="228" t="s">
        <v>1765</v>
      </c>
      <c r="H240" s="228" t="s">
        <v>1766</v>
      </c>
      <c r="I240" s="228" t="s">
        <v>1767</v>
      </c>
      <c r="J240" s="228" t="s">
        <v>1768</v>
      </c>
      <c r="K240" s="228" t="s">
        <v>1769</v>
      </c>
      <c r="L240" s="228" t="s">
        <v>1770</v>
      </c>
      <c r="M240" s="228" t="s">
        <v>1771</v>
      </c>
      <c r="N240" s="228" t="s">
        <v>1772</v>
      </c>
      <c r="O240" s="228" t="s">
        <v>1773</v>
      </c>
      <c r="P240" s="370">
        <f>COUNTA(F240:O240)</f>
        <v>10</v>
      </c>
      <c r="Q240" s="302"/>
    </row>
    <row r="241" spans="1:18" ht="19.5" customHeight="1" x14ac:dyDescent="0.25">
      <c r="A241" s="310"/>
      <c r="B241" s="310"/>
      <c r="C241" s="310"/>
      <c r="D241" s="310"/>
      <c r="E241" s="228" t="s">
        <v>414</v>
      </c>
      <c r="F241" s="228" t="s">
        <v>1774</v>
      </c>
      <c r="G241" s="228" t="s">
        <v>1775</v>
      </c>
      <c r="H241" s="228" t="s">
        <v>1776</v>
      </c>
      <c r="I241" s="228" t="s">
        <v>1777</v>
      </c>
      <c r="J241" s="228" t="s">
        <v>1778</v>
      </c>
      <c r="K241" s="228" t="s">
        <v>1779</v>
      </c>
      <c r="L241" s="228" t="s">
        <v>1780</v>
      </c>
      <c r="M241" s="228" t="s">
        <v>1781</v>
      </c>
      <c r="N241" s="228" t="s">
        <v>1782</v>
      </c>
      <c r="O241" s="228" t="s">
        <v>1783</v>
      </c>
      <c r="P241" s="310"/>
      <c r="Q241" s="310"/>
    </row>
    <row r="242" spans="1:18" ht="19.5" customHeight="1" x14ac:dyDescent="0.25">
      <c r="A242" s="372" t="s">
        <v>1784</v>
      </c>
      <c r="B242" s="312"/>
      <c r="C242" s="312"/>
      <c r="D242" s="312"/>
      <c r="E242" s="312"/>
      <c r="F242" s="312"/>
      <c r="G242" s="312"/>
      <c r="H242" s="312"/>
      <c r="I242" s="312"/>
      <c r="J242" s="312"/>
      <c r="K242" s="312"/>
      <c r="L242" s="312"/>
      <c r="M242" s="312"/>
      <c r="N242" s="312"/>
      <c r="O242" s="333"/>
      <c r="P242" s="220">
        <f t="shared" ref="P242:Q242" si="1">SUM(P228:P241)</f>
        <v>64</v>
      </c>
      <c r="Q242" s="220">
        <f t="shared" si="1"/>
        <v>64</v>
      </c>
    </row>
    <row r="243" spans="1:18" ht="19.5" customHeight="1" x14ac:dyDescent="0.25">
      <c r="A243" s="368">
        <v>82</v>
      </c>
      <c r="B243" s="368" t="s">
        <v>1785</v>
      </c>
      <c r="C243" s="368" t="s">
        <v>961</v>
      </c>
      <c r="D243" s="368" t="s">
        <v>1786</v>
      </c>
      <c r="E243" s="228" t="s">
        <v>412</v>
      </c>
      <c r="F243" s="228" t="s">
        <v>1787</v>
      </c>
      <c r="G243" s="228" t="s">
        <v>1788</v>
      </c>
      <c r="H243" s="228" t="s">
        <v>1789</v>
      </c>
      <c r="I243" s="228" t="s">
        <v>1790</v>
      </c>
      <c r="J243" s="228" t="s">
        <v>1791</v>
      </c>
      <c r="K243" s="228" t="s">
        <v>1792</v>
      </c>
      <c r="L243" s="228" t="s">
        <v>1793</v>
      </c>
      <c r="M243" s="228" t="s">
        <v>1794</v>
      </c>
      <c r="N243" s="228"/>
      <c r="O243" s="228"/>
      <c r="P243" s="368">
        <f>COUNTA(F243:M243)</f>
        <v>8</v>
      </c>
      <c r="Q243" s="370">
        <v>24</v>
      </c>
    </row>
    <row r="244" spans="1:18" ht="19.5" customHeight="1" x14ac:dyDescent="0.25">
      <c r="A244" s="310"/>
      <c r="B244" s="302"/>
      <c r="C244" s="302"/>
      <c r="D244" s="302"/>
      <c r="E244" s="228" t="s">
        <v>414</v>
      </c>
      <c r="F244" s="228" t="s">
        <v>1795</v>
      </c>
      <c r="G244" s="228" t="s">
        <v>1796</v>
      </c>
      <c r="H244" s="228" t="s">
        <v>1797</v>
      </c>
      <c r="I244" s="228" t="s">
        <v>1798</v>
      </c>
      <c r="J244" s="228" t="s">
        <v>1799</v>
      </c>
      <c r="K244" s="228" t="s">
        <v>1800</v>
      </c>
      <c r="L244" s="228" t="s">
        <v>1801</v>
      </c>
      <c r="M244" s="228" t="s">
        <v>1802</v>
      </c>
      <c r="N244" s="228"/>
      <c r="O244" s="228"/>
      <c r="P244" s="310"/>
      <c r="Q244" s="302"/>
    </row>
    <row r="245" spans="1:18" ht="19.5" customHeight="1" x14ac:dyDescent="0.25">
      <c r="A245" s="368">
        <v>83</v>
      </c>
      <c r="B245" s="302"/>
      <c r="C245" s="302"/>
      <c r="D245" s="302"/>
      <c r="E245" s="228" t="s">
        <v>412</v>
      </c>
      <c r="F245" s="228" t="s">
        <v>1803</v>
      </c>
      <c r="G245" s="228" t="s">
        <v>1804</v>
      </c>
      <c r="H245" s="228" t="s">
        <v>1805</v>
      </c>
      <c r="I245" s="228" t="s">
        <v>1806</v>
      </c>
      <c r="J245" s="228" t="s">
        <v>1807</v>
      </c>
      <c r="K245" s="228" t="s">
        <v>1808</v>
      </c>
      <c r="L245" s="228" t="s">
        <v>1809</v>
      </c>
      <c r="M245" s="228" t="s">
        <v>1810</v>
      </c>
      <c r="N245" s="228"/>
      <c r="O245" s="228"/>
      <c r="P245" s="368">
        <f>COUNTA(F245:M245)</f>
        <v>8</v>
      </c>
      <c r="Q245" s="302"/>
    </row>
    <row r="246" spans="1:18" ht="19.5" customHeight="1" x14ac:dyDescent="0.25">
      <c r="A246" s="310"/>
      <c r="B246" s="302"/>
      <c r="C246" s="302"/>
      <c r="D246" s="302"/>
      <c r="E246" s="228" t="s">
        <v>414</v>
      </c>
      <c r="F246" s="228" t="s">
        <v>1811</v>
      </c>
      <c r="G246" s="228" t="s">
        <v>1812</v>
      </c>
      <c r="H246" s="228" t="s">
        <v>1813</v>
      </c>
      <c r="I246" s="228" t="s">
        <v>1814</v>
      </c>
      <c r="J246" s="228" t="s">
        <v>1815</v>
      </c>
      <c r="K246" s="228" t="s">
        <v>1816</v>
      </c>
      <c r="L246" s="228" t="s">
        <v>1817</v>
      </c>
      <c r="M246" s="228" t="s">
        <v>1818</v>
      </c>
      <c r="N246" s="228"/>
      <c r="O246" s="228"/>
      <c r="P246" s="310"/>
      <c r="Q246" s="302"/>
    </row>
    <row r="247" spans="1:18" ht="19.5" customHeight="1" x14ac:dyDescent="0.25">
      <c r="A247" s="368">
        <v>84</v>
      </c>
      <c r="B247" s="302"/>
      <c r="C247" s="302"/>
      <c r="D247" s="302"/>
      <c r="E247" s="228" t="s">
        <v>412</v>
      </c>
      <c r="F247" s="228" t="s">
        <v>1819</v>
      </c>
      <c r="G247" s="228" t="s">
        <v>1820</v>
      </c>
      <c r="H247" s="228" t="s">
        <v>1821</v>
      </c>
      <c r="I247" s="228" t="s">
        <v>1822</v>
      </c>
      <c r="J247" s="228" t="s">
        <v>1823</v>
      </c>
      <c r="K247" s="228" t="s">
        <v>1824</v>
      </c>
      <c r="L247" s="228" t="s">
        <v>1825</v>
      </c>
      <c r="M247" s="228" t="s">
        <v>1826</v>
      </c>
      <c r="N247" s="228"/>
      <c r="O247" s="228"/>
      <c r="P247" s="368">
        <f>COUNTA(F247:M247)</f>
        <v>8</v>
      </c>
      <c r="Q247" s="302"/>
    </row>
    <row r="248" spans="1:18" ht="19.5" customHeight="1" x14ac:dyDescent="0.25">
      <c r="A248" s="310"/>
      <c r="B248" s="302"/>
      <c r="C248" s="310"/>
      <c r="D248" s="310"/>
      <c r="E248" s="228" t="s">
        <v>414</v>
      </c>
      <c r="F248" s="228" t="s">
        <v>1827</v>
      </c>
      <c r="G248" s="228" t="s">
        <v>1828</v>
      </c>
      <c r="H248" s="228" t="s">
        <v>1829</v>
      </c>
      <c r="I248" s="228" t="s">
        <v>1830</v>
      </c>
      <c r="J248" s="228" t="s">
        <v>1831</v>
      </c>
      <c r="K248" s="228" t="s">
        <v>1832</v>
      </c>
      <c r="L248" s="228" t="s">
        <v>1833</v>
      </c>
      <c r="M248" s="228" t="s">
        <v>1834</v>
      </c>
      <c r="N248" s="228"/>
      <c r="O248" s="228"/>
      <c r="P248" s="310"/>
      <c r="Q248" s="310"/>
      <c r="R248" s="231">
        <f>Q243+Q249+Q253</f>
        <v>48</v>
      </c>
    </row>
    <row r="249" spans="1:18" ht="19.5" customHeight="1" x14ac:dyDescent="0.25">
      <c r="A249" s="368">
        <v>85</v>
      </c>
      <c r="B249" s="302"/>
      <c r="C249" s="368" t="s">
        <v>961</v>
      </c>
      <c r="D249" s="368" t="s">
        <v>1835</v>
      </c>
      <c r="E249" s="228" t="s">
        <v>412</v>
      </c>
      <c r="F249" s="228" t="s">
        <v>1836</v>
      </c>
      <c r="G249" s="228" t="s">
        <v>1837</v>
      </c>
      <c r="H249" s="228" t="s">
        <v>1838</v>
      </c>
      <c r="I249" s="228" t="s">
        <v>1839</v>
      </c>
      <c r="J249" s="228" t="s">
        <v>1840</v>
      </c>
      <c r="K249" s="228" t="s">
        <v>1841</v>
      </c>
      <c r="L249" s="228" t="s">
        <v>1842</v>
      </c>
      <c r="M249" s="228" t="s">
        <v>1843</v>
      </c>
      <c r="N249" s="228"/>
      <c r="O249" s="228"/>
      <c r="P249" s="368">
        <f>COUNTA(F249:M249)</f>
        <v>8</v>
      </c>
      <c r="Q249" s="370">
        <f>P249+P251</f>
        <v>16</v>
      </c>
      <c r="R249" s="231">
        <v>72</v>
      </c>
    </row>
    <row r="250" spans="1:18" ht="19.5" customHeight="1" x14ac:dyDescent="0.25">
      <c r="A250" s="310"/>
      <c r="B250" s="302"/>
      <c r="C250" s="302"/>
      <c r="D250" s="302"/>
      <c r="E250" s="228" t="s">
        <v>414</v>
      </c>
      <c r="F250" s="228" t="s">
        <v>1844</v>
      </c>
      <c r="G250" s="228" t="s">
        <v>1845</v>
      </c>
      <c r="H250" s="228" t="s">
        <v>1846</v>
      </c>
      <c r="I250" s="228" t="s">
        <v>1847</v>
      </c>
      <c r="J250" s="228" t="s">
        <v>1848</v>
      </c>
      <c r="K250" s="228" t="s">
        <v>1849</v>
      </c>
      <c r="L250" s="228" t="s">
        <v>1850</v>
      </c>
      <c r="M250" s="228" t="s">
        <v>1851</v>
      </c>
      <c r="N250" s="228"/>
      <c r="O250" s="228"/>
      <c r="P250" s="310"/>
      <c r="Q250" s="302"/>
      <c r="R250" s="231">
        <v>8</v>
      </c>
    </row>
    <row r="251" spans="1:18" ht="19.5" customHeight="1" x14ac:dyDescent="0.25">
      <c r="A251" s="368">
        <v>86</v>
      </c>
      <c r="B251" s="302"/>
      <c r="C251" s="302"/>
      <c r="D251" s="302"/>
      <c r="E251" s="228" t="s">
        <v>412</v>
      </c>
      <c r="F251" s="228" t="s">
        <v>1852</v>
      </c>
      <c r="G251" s="228" t="s">
        <v>1853</v>
      </c>
      <c r="H251" s="228" t="s">
        <v>1854</v>
      </c>
      <c r="I251" s="228" t="s">
        <v>1855</v>
      </c>
      <c r="J251" s="228" t="s">
        <v>1856</v>
      </c>
      <c r="K251" s="228" t="s">
        <v>1857</v>
      </c>
      <c r="L251" s="228" t="s">
        <v>1858</v>
      </c>
      <c r="M251" s="228" t="s">
        <v>1859</v>
      </c>
      <c r="N251" s="228"/>
      <c r="O251" s="228"/>
      <c r="P251" s="368">
        <f>COUNTA(F251:M251)</f>
        <v>8</v>
      </c>
      <c r="Q251" s="302"/>
      <c r="R251" s="231">
        <v>24</v>
      </c>
    </row>
    <row r="252" spans="1:18" ht="19.5" customHeight="1" x14ac:dyDescent="0.25">
      <c r="A252" s="310"/>
      <c r="B252" s="302"/>
      <c r="C252" s="310"/>
      <c r="D252" s="310"/>
      <c r="E252" s="228" t="s">
        <v>414</v>
      </c>
      <c r="F252" s="228" t="s">
        <v>1860</v>
      </c>
      <c r="G252" s="228" t="s">
        <v>1861</v>
      </c>
      <c r="H252" s="228" t="s">
        <v>1862</v>
      </c>
      <c r="I252" s="228" t="s">
        <v>1863</v>
      </c>
      <c r="J252" s="228" t="s">
        <v>1864</v>
      </c>
      <c r="K252" s="228" t="s">
        <v>1865</v>
      </c>
      <c r="L252" s="228" t="s">
        <v>1866</v>
      </c>
      <c r="M252" s="228" t="s">
        <v>1867</v>
      </c>
      <c r="N252" s="228"/>
      <c r="O252" s="228"/>
      <c r="P252" s="310"/>
      <c r="Q252" s="310"/>
      <c r="R252" s="231">
        <v>40</v>
      </c>
    </row>
    <row r="253" spans="1:18" ht="19.5" customHeight="1" x14ac:dyDescent="0.25">
      <c r="A253" s="368">
        <v>87</v>
      </c>
      <c r="B253" s="302"/>
      <c r="C253" s="368" t="s">
        <v>961</v>
      </c>
      <c r="D253" s="368" t="s">
        <v>1868</v>
      </c>
      <c r="E253" s="228" t="s">
        <v>412</v>
      </c>
      <c r="F253" s="228" t="s">
        <v>1869</v>
      </c>
      <c r="G253" s="228" t="s">
        <v>1870</v>
      </c>
      <c r="H253" s="228" t="s">
        <v>1871</v>
      </c>
      <c r="I253" s="228" t="s">
        <v>1872</v>
      </c>
      <c r="J253" s="228" t="s">
        <v>1873</v>
      </c>
      <c r="K253" s="228" t="s">
        <v>1874</v>
      </c>
      <c r="L253" s="228" t="s">
        <v>1875</v>
      </c>
      <c r="M253" s="228" t="s">
        <v>1876</v>
      </c>
      <c r="N253" s="228"/>
      <c r="O253" s="228"/>
      <c r="P253" s="368">
        <f>COUNTA(F253:M253)</f>
        <v>8</v>
      </c>
      <c r="Q253" s="370">
        <f>SUM(P253:P254)</f>
        <v>8</v>
      </c>
      <c r="R253" s="231">
        <f>SUM(R248:R252)</f>
        <v>192</v>
      </c>
    </row>
    <row r="254" spans="1:18" ht="19.5" customHeight="1" x14ac:dyDescent="0.25">
      <c r="A254" s="310"/>
      <c r="B254" s="302"/>
      <c r="C254" s="310"/>
      <c r="D254" s="310"/>
      <c r="E254" s="228" t="s">
        <v>414</v>
      </c>
      <c r="F254" s="228" t="s">
        <v>1877</v>
      </c>
      <c r="G254" s="228" t="s">
        <v>1878</v>
      </c>
      <c r="H254" s="228" t="s">
        <v>1879</v>
      </c>
      <c r="I254" s="228" t="s">
        <v>1880</v>
      </c>
      <c r="J254" s="228" t="s">
        <v>1881</v>
      </c>
      <c r="K254" s="228" t="s">
        <v>1882</v>
      </c>
      <c r="L254" s="228" t="s">
        <v>1883</v>
      </c>
      <c r="M254" s="228" t="s">
        <v>1884</v>
      </c>
      <c r="N254" s="228"/>
      <c r="O254" s="228"/>
      <c r="P254" s="310"/>
      <c r="Q254" s="310"/>
    </row>
    <row r="255" spans="1:18" ht="19.5" customHeight="1" x14ac:dyDescent="0.25">
      <c r="A255" s="368">
        <v>88</v>
      </c>
      <c r="B255" s="302"/>
      <c r="C255" s="368" t="s">
        <v>961</v>
      </c>
      <c r="D255" s="368" t="s">
        <v>1885</v>
      </c>
      <c r="E255" s="228" t="s">
        <v>412</v>
      </c>
      <c r="F255" s="228" t="s">
        <v>1886</v>
      </c>
      <c r="G255" s="228" t="s">
        <v>1887</v>
      </c>
      <c r="H255" s="228" t="s">
        <v>1888</v>
      </c>
      <c r="I255" s="228" t="s">
        <v>1889</v>
      </c>
      <c r="J255" s="228" t="s">
        <v>1890</v>
      </c>
      <c r="K255" s="228" t="s">
        <v>1891</v>
      </c>
      <c r="L255" s="228" t="s">
        <v>1892</v>
      </c>
      <c r="M255" s="228" t="s">
        <v>1893</v>
      </c>
      <c r="N255" s="220"/>
      <c r="O255" s="228"/>
      <c r="P255" s="368">
        <f>COUNTA(F255:M255)</f>
        <v>8</v>
      </c>
      <c r="Q255" s="370">
        <f>SUM(P255:P272)</f>
        <v>72</v>
      </c>
    </row>
    <row r="256" spans="1:18" ht="19.5" customHeight="1" x14ac:dyDescent="0.25">
      <c r="A256" s="310"/>
      <c r="B256" s="302"/>
      <c r="C256" s="302"/>
      <c r="D256" s="302"/>
      <c r="E256" s="228" t="s">
        <v>414</v>
      </c>
      <c r="F256" s="228" t="s">
        <v>1894</v>
      </c>
      <c r="G256" s="228" t="s">
        <v>1895</v>
      </c>
      <c r="H256" s="228" t="s">
        <v>1896</v>
      </c>
      <c r="I256" s="228" t="s">
        <v>1897</v>
      </c>
      <c r="J256" s="228" t="s">
        <v>1898</v>
      </c>
      <c r="K256" s="228" t="s">
        <v>1899</v>
      </c>
      <c r="L256" s="228" t="s">
        <v>1900</v>
      </c>
      <c r="M256" s="228" t="s">
        <v>1901</v>
      </c>
      <c r="N256" s="220"/>
      <c r="O256" s="228"/>
      <c r="P256" s="310"/>
      <c r="Q256" s="302"/>
    </row>
    <row r="257" spans="1:17" ht="19.5" customHeight="1" x14ac:dyDescent="0.25">
      <c r="A257" s="368">
        <v>89</v>
      </c>
      <c r="B257" s="302"/>
      <c r="C257" s="302"/>
      <c r="D257" s="302"/>
      <c r="E257" s="228" t="s">
        <v>412</v>
      </c>
      <c r="F257" s="228" t="s">
        <v>1902</v>
      </c>
      <c r="G257" s="228" t="s">
        <v>1903</v>
      </c>
      <c r="H257" s="228" t="s">
        <v>1904</v>
      </c>
      <c r="I257" s="228" t="s">
        <v>1905</v>
      </c>
      <c r="J257" s="228" t="s">
        <v>1906</v>
      </c>
      <c r="K257" s="228" t="s">
        <v>1907</v>
      </c>
      <c r="L257" s="228" t="s">
        <v>1908</v>
      </c>
      <c r="M257" s="228" t="s">
        <v>1909</v>
      </c>
      <c r="N257" s="220"/>
      <c r="O257" s="228"/>
      <c r="P257" s="368">
        <f>COUNTA(F257:M257)</f>
        <v>8</v>
      </c>
      <c r="Q257" s="302"/>
    </row>
    <row r="258" spans="1:17" ht="19.5" customHeight="1" x14ac:dyDescent="0.25">
      <c r="A258" s="310"/>
      <c r="B258" s="302"/>
      <c r="C258" s="302"/>
      <c r="D258" s="302"/>
      <c r="E258" s="228" t="s">
        <v>414</v>
      </c>
      <c r="F258" s="228" t="s">
        <v>1910</v>
      </c>
      <c r="G258" s="228" t="s">
        <v>1911</v>
      </c>
      <c r="H258" s="228" t="s">
        <v>1912</v>
      </c>
      <c r="I258" s="228" t="s">
        <v>1913</v>
      </c>
      <c r="J258" s="228" t="s">
        <v>1914</v>
      </c>
      <c r="K258" s="228" t="s">
        <v>1915</v>
      </c>
      <c r="L258" s="228" t="s">
        <v>1916</v>
      </c>
      <c r="M258" s="228" t="s">
        <v>1917</v>
      </c>
      <c r="N258" s="220"/>
      <c r="O258" s="228"/>
      <c r="P258" s="310"/>
      <c r="Q258" s="302"/>
    </row>
    <row r="259" spans="1:17" ht="19.5" customHeight="1" x14ac:dyDescent="0.25">
      <c r="A259" s="368">
        <v>90</v>
      </c>
      <c r="B259" s="302"/>
      <c r="C259" s="302"/>
      <c r="D259" s="302"/>
      <c r="E259" s="228" t="s">
        <v>412</v>
      </c>
      <c r="F259" s="228" t="s">
        <v>1918</v>
      </c>
      <c r="G259" s="228" t="s">
        <v>1919</v>
      </c>
      <c r="H259" s="228" t="s">
        <v>1920</v>
      </c>
      <c r="I259" s="228" t="s">
        <v>1921</v>
      </c>
      <c r="J259" s="228" t="s">
        <v>1922</v>
      </c>
      <c r="K259" s="228" t="s">
        <v>1923</v>
      </c>
      <c r="L259" s="228" t="s">
        <v>1924</v>
      </c>
      <c r="M259" s="228" t="s">
        <v>1925</v>
      </c>
      <c r="N259" s="220"/>
      <c r="O259" s="228"/>
      <c r="P259" s="368">
        <f>COUNTA(F259:M259)</f>
        <v>8</v>
      </c>
      <c r="Q259" s="302"/>
    </row>
    <row r="260" spans="1:17" ht="19.5" customHeight="1" x14ac:dyDescent="0.25">
      <c r="A260" s="310"/>
      <c r="B260" s="302"/>
      <c r="C260" s="302"/>
      <c r="D260" s="302"/>
      <c r="E260" s="228" t="s">
        <v>414</v>
      </c>
      <c r="F260" s="228" t="s">
        <v>1926</v>
      </c>
      <c r="G260" s="228" t="s">
        <v>1927</v>
      </c>
      <c r="H260" s="228" t="s">
        <v>1928</v>
      </c>
      <c r="I260" s="228" t="s">
        <v>1929</v>
      </c>
      <c r="J260" s="228" t="s">
        <v>1930</v>
      </c>
      <c r="K260" s="228" t="s">
        <v>1931</v>
      </c>
      <c r="L260" s="228" t="s">
        <v>1932</v>
      </c>
      <c r="M260" s="228" t="s">
        <v>1933</v>
      </c>
      <c r="N260" s="220"/>
      <c r="O260" s="228"/>
      <c r="P260" s="310"/>
      <c r="Q260" s="302"/>
    </row>
    <row r="261" spans="1:17" ht="19.5" customHeight="1" x14ac:dyDescent="0.25">
      <c r="A261" s="368">
        <v>91</v>
      </c>
      <c r="B261" s="302"/>
      <c r="C261" s="302"/>
      <c r="D261" s="302"/>
      <c r="E261" s="228" t="s">
        <v>412</v>
      </c>
      <c r="F261" s="228" t="s">
        <v>1934</v>
      </c>
      <c r="G261" s="228" t="s">
        <v>1935</v>
      </c>
      <c r="H261" s="228" t="s">
        <v>1936</v>
      </c>
      <c r="I261" s="228" t="s">
        <v>1937</v>
      </c>
      <c r="J261" s="228" t="s">
        <v>1938</v>
      </c>
      <c r="K261" s="228" t="s">
        <v>1939</v>
      </c>
      <c r="L261" s="228" t="s">
        <v>1940</v>
      </c>
      <c r="M261" s="228" t="s">
        <v>1941</v>
      </c>
      <c r="N261" s="228"/>
      <c r="O261" s="228"/>
      <c r="P261" s="368">
        <f>COUNTA(F261:M261)</f>
        <v>8</v>
      </c>
      <c r="Q261" s="302"/>
    </row>
    <row r="262" spans="1:17" ht="19.5" customHeight="1" x14ac:dyDescent="0.25">
      <c r="A262" s="310"/>
      <c r="B262" s="302"/>
      <c r="C262" s="302"/>
      <c r="D262" s="302"/>
      <c r="E262" s="228" t="s">
        <v>414</v>
      </c>
      <c r="F262" s="228" t="s">
        <v>1942</v>
      </c>
      <c r="G262" s="228" t="s">
        <v>1943</v>
      </c>
      <c r="H262" s="228" t="s">
        <v>1944</v>
      </c>
      <c r="I262" s="228" t="s">
        <v>1945</v>
      </c>
      <c r="J262" s="228" t="s">
        <v>1946</v>
      </c>
      <c r="K262" s="228" t="s">
        <v>1947</v>
      </c>
      <c r="L262" s="228" t="s">
        <v>1948</v>
      </c>
      <c r="M262" s="228" t="s">
        <v>1949</v>
      </c>
      <c r="N262" s="228"/>
      <c r="O262" s="228"/>
      <c r="P262" s="310"/>
      <c r="Q262" s="302"/>
    </row>
    <row r="263" spans="1:17" ht="19.5" customHeight="1" x14ac:dyDescent="0.25">
      <c r="A263" s="368">
        <v>92</v>
      </c>
      <c r="B263" s="302"/>
      <c r="C263" s="302"/>
      <c r="D263" s="302"/>
      <c r="E263" s="228" t="s">
        <v>412</v>
      </c>
      <c r="F263" s="228" t="s">
        <v>1950</v>
      </c>
      <c r="G263" s="228" t="s">
        <v>1951</v>
      </c>
      <c r="H263" s="228" t="s">
        <v>1952</v>
      </c>
      <c r="I263" s="228" t="s">
        <v>1953</v>
      </c>
      <c r="J263" s="228" t="s">
        <v>1954</v>
      </c>
      <c r="K263" s="228" t="s">
        <v>1955</v>
      </c>
      <c r="L263" s="228" t="s">
        <v>1956</v>
      </c>
      <c r="M263" s="228" t="s">
        <v>1957</v>
      </c>
      <c r="N263" s="228"/>
      <c r="O263" s="228"/>
      <c r="P263" s="368">
        <f>COUNTA(F263:M263)</f>
        <v>8</v>
      </c>
      <c r="Q263" s="302"/>
    </row>
    <row r="264" spans="1:17" ht="19.5" customHeight="1" x14ac:dyDescent="0.25">
      <c r="A264" s="310"/>
      <c r="B264" s="302"/>
      <c r="C264" s="302"/>
      <c r="D264" s="302"/>
      <c r="E264" s="228" t="s">
        <v>414</v>
      </c>
      <c r="F264" s="228" t="s">
        <v>1958</v>
      </c>
      <c r="G264" s="228" t="s">
        <v>1959</v>
      </c>
      <c r="H264" s="228" t="s">
        <v>1960</v>
      </c>
      <c r="I264" s="228" t="s">
        <v>1961</v>
      </c>
      <c r="J264" s="228" t="s">
        <v>1962</v>
      </c>
      <c r="K264" s="228" t="s">
        <v>1963</v>
      </c>
      <c r="L264" s="228" t="s">
        <v>1964</v>
      </c>
      <c r="M264" s="228" t="s">
        <v>1965</v>
      </c>
      <c r="N264" s="228"/>
      <c r="O264" s="228"/>
      <c r="P264" s="310"/>
      <c r="Q264" s="302"/>
    </row>
    <row r="265" spans="1:17" ht="19.5" customHeight="1" x14ac:dyDescent="0.25">
      <c r="A265" s="368">
        <v>93</v>
      </c>
      <c r="B265" s="302"/>
      <c r="C265" s="302"/>
      <c r="D265" s="302"/>
      <c r="E265" s="228" t="s">
        <v>412</v>
      </c>
      <c r="F265" s="228" t="s">
        <v>1966</v>
      </c>
      <c r="G265" s="228" t="s">
        <v>1967</v>
      </c>
      <c r="H265" s="228" t="s">
        <v>1968</v>
      </c>
      <c r="I265" s="228" t="s">
        <v>1969</v>
      </c>
      <c r="J265" s="228" t="s">
        <v>1970</v>
      </c>
      <c r="K265" s="228" t="s">
        <v>1971</v>
      </c>
      <c r="L265" s="228" t="s">
        <v>1972</v>
      </c>
      <c r="M265" s="228" t="s">
        <v>1973</v>
      </c>
      <c r="N265" s="228"/>
      <c r="O265" s="228"/>
      <c r="P265" s="368">
        <f>COUNTA(F265:M265)</f>
        <v>8</v>
      </c>
      <c r="Q265" s="302"/>
    </row>
    <row r="266" spans="1:17" ht="19.5" customHeight="1" x14ac:dyDescent="0.25">
      <c r="A266" s="310"/>
      <c r="B266" s="302"/>
      <c r="C266" s="302"/>
      <c r="D266" s="302"/>
      <c r="E266" s="228" t="s">
        <v>414</v>
      </c>
      <c r="F266" s="228" t="s">
        <v>1974</v>
      </c>
      <c r="G266" s="228" t="s">
        <v>1975</v>
      </c>
      <c r="H266" s="228" t="s">
        <v>1976</v>
      </c>
      <c r="I266" s="228" t="s">
        <v>1977</v>
      </c>
      <c r="J266" s="228" t="s">
        <v>1978</v>
      </c>
      <c r="K266" s="228" t="s">
        <v>1979</v>
      </c>
      <c r="L266" s="228" t="s">
        <v>1980</v>
      </c>
      <c r="M266" s="228" t="s">
        <v>1981</v>
      </c>
      <c r="N266" s="228"/>
      <c r="O266" s="228"/>
      <c r="P266" s="310"/>
      <c r="Q266" s="302"/>
    </row>
    <row r="267" spans="1:17" ht="19.5" customHeight="1" x14ac:dyDescent="0.25">
      <c r="A267" s="368">
        <v>94</v>
      </c>
      <c r="B267" s="302"/>
      <c r="C267" s="302"/>
      <c r="D267" s="302"/>
      <c r="E267" s="228" t="s">
        <v>412</v>
      </c>
      <c r="F267" s="228" t="s">
        <v>1982</v>
      </c>
      <c r="G267" s="228" t="s">
        <v>1983</v>
      </c>
      <c r="H267" s="228" t="s">
        <v>1984</v>
      </c>
      <c r="I267" s="228" t="s">
        <v>1985</v>
      </c>
      <c r="J267" s="228" t="s">
        <v>1986</v>
      </c>
      <c r="K267" s="228" t="s">
        <v>1987</v>
      </c>
      <c r="L267" s="228" t="s">
        <v>1988</v>
      </c>
      <c r="M267" s="228" t="s">
        <v>1989</v>
      </c>
      <c r="N267" s="228"/>
      <c r="O267" s="228"/>
      <c r="P267" s="368">
        <f>COUNTA(F267:M267)</f>
        <v>8</v>
      </c>
      <c r="Q267" s="302"/>
    </row>
    <row r="268" spans="1:17" ht="19.5" customHeight="1" x14ac:dyDescent="0.25">
      <c r="A268" s="310"/>
      <c r="B268" s="302"/>
      <c r="C268" s="302"/>
      <c r="D268" s="302"/>
      <c r="E268" s="228" t="s">
        <v>414</v>
      </c>
      <c r="F268" s="228" t="s">
        <v>1990</v>
      </c>
      <c r="G268" s="228" t="s">
        <v>1991</v>
      </c>
      <c r="H268" s="228" t="s">
        <v>1992</v>
      </c>
      <c r="I268" s="228" t="s">
        <v>1993</v>
      </c>
      <c r="J268" s="228" t="s">
        <v>1994</v>
      </c>
      <c r="K268" s="228" t="s">
        <v>1995</v>
      </c>
      <c r="L268" s="228" t="s">
        <v>1996</v>
      </c>
      <c r="M268" s="228" t="s">
        <v>1997</v>
      </c>
      <c r="N268" s="228"/>
      <c r="O268" s="228"/>
      <c r="P268" s="310"/>
      <c r="Q268" s="302"/>
    </row>
    <row r="269" spans="1:17" ht="19.5" customHeight="1" x14ac:dyDescent="0.25">
      <c r="A269" s="368">
        <v>95</v>
      </c>
      <c r="B269" s="302"/>
      <c r="C269" s="302"/>
      <c r="D269" s="302"/>
      <c r="E269" s="228" t="s">
        <v>412</v>
      </c>
      <c r="F269" s="228" t="s">
        <v>1998</v>
      </c>
      <c r="G269" s="228" t="s">
        <v>1999</v>
      </c>
      <c r="H269" s="228" t="s">
        <v>2000</v>
      </c>
      <c r="I269" s="228" t="s">
        <v>2001</v>
      </c>
      <c r="J269" s="228" t="s">
        <v>2002</v>
      </c>
      <c r="K269" s="228" t="s">
        <v>2003</v>
      </c>
      <c r="L269" s="228" t="s">
        <v>2004</v>
      </c>
      <c r="M269" s="228" t="s">
        <v>2005</v>
      </c>
      <c r="N269" s="228"/>
      <c r="O269" s="228"/>
      <c r="P269" s="368">
        <f>COUNTA(F269:M269)</f>
        <v>8</v>
      </c>
      <c r="Q269" s="302"/>
    </row>
    <row r="270" spans="1:17" ht="19.5" customHeight="1" x14ac:dyDescent="0.25">
      <c r="A270" s="310"/>
      <c r="B270" s="302"/>
      <c r="C270" s="302"/>
      <c r="D270" s="302"/>
      <c r="E270" s="228" t="s">
        <v>414</v>
      </c>
      <c r="F270" s="228" t="s">
        <v>2006</v>
      </c>
      <c r="G270" s="228" t="s">
        <v>2007</v>
      </c>
      <c r="H270" s="228" t="s">
        <v>2008</v>
      </c>
      <c r="I270" s="228" t="s">
        <v>2009</v>
      </c>
      <c r="J270" s="228" t="s">
        <v>2010</v>
      </c>
      <c r="K270" s="228" t="s">
        <v>2011</v>
      </c>
      <c r="L270" s="228" t="s">
        <v>2012</v>
      </c>
      <c r="M270" s="228" t="s">
        <v>2013</v>
      </c>
      <c r="N270" s="228"/>
      <c r="O270" s="228"/>
      <c r="P270" s="310"/>
      <c r="Q270" s="302"/>
    </row>
    <row r="271" spans="1:17" ht="19.5" customHeight="1" x14ac:dyDescent="0.25">
      <c r="A271" s="368">
        <v>96</v>
      </c>
      <c r="B271" s="302"/>
      <c r="C271" s="302"/>
      <c r="D271" s="302"/>
      <c r="E271" s="228" t="s">
        <v>412</v>
      </c>
      <c r="F271" s="228" t="s">
        <v>2014</v>
      </c>
      <c r="G271" s="228" t="s">
        <v>2015</v>
      </c>
      <c r="H271" s="228" t="s">
        <v>2016</v>
      </c>
      <c r="I271" s="228" t="s">
        <v>2017</v>
      </c>
      <c r="J271" s="228" t="s">
        <v>2018</v>
      </c>
      <c r="K271" s="228" t="s">
        <v>2019</v>
      </c>
      <c r="L271" s="228" t="s">
        <v>2020</v>
      </c>
      <c r="M271" s="228" t="s">
        <v>2021</v>
      </c>
      <c r="N271" s="228"/>
      <c r="O271" s="228"/>
      <c r="P271" s="368">
        <f>COUNTA(F271:M271)</f>
        <v>8</v>
      </c>
      <c r="Q271" s="302"/>
    </row>
    <row r="272" spans="1:17" ht="19.5" customHeight="1" x14ac:dyDescent="0.25">
      <c r="A272" s="310"/>
      <c r="B272" s="302"/>
      <c r="C272" s="310"/>
      <c r="D272" s="310"/>
      <c r="E272" s="228" t="s">
        <v>414</v>
      </c>
      <c r="F272" s="228" t="s">
        <v>2022</v>
      </c>
      <c r="G272" s="228" t="s">
        <v>2023</v>
      </c>
      <c r="H272" s="228" t="s">
        <v>2024</v>
      </c>
      <c r="I272" s="228" t="s">
        <v>2025</v>
      </c>
      <c r="J272" s="228" t="s">
        <v>2026</v>
      </c>
      <c r="K272" s="228" t="s">
        <v>2027</v>
      </c>
      <c r="L272" s="228" t="s">
        <v>2028</v>
      </c>
      <c r="M272" s="228" t="s">
        <v>2029</v>
      </c>
      <c r="N272" s="228"/>
      <c r="O272" s="228"/>
      <c r="P272" s="310"/>
      <c r="Q272" s="310"/>
    </row>
    <row r="273" spans="1:21" ht="19.5" customHeight="1" x14ac:dyDescent="0.25">
      <c r="A273" s="368">
        <v>97</v>
      </c>
      <c r="B273" s="302"/>
      <c r="C273" s="368" t="s">
        <v>1035</v>
      </c>
      <c r="D273" s="368" t="s">
        <v>2030</v>
      </c>
      <c r="E273" s="228" t="s">
        <v>412</v>
      </c>
      <c r="F273" s="228" t="s">
        <v>2031</v>
      </c>
      <c r="G273" s="228" t="s">
        <v>2032</v>
      </c>
      <c r="H273" s="228" t="s">
        <v>2033</v>
      </c>
      <c r="I273" s="228" t="s">
        <v>2034</v>
      </c>
      <c r="J273" s="228" t="s">
        <v>2035</v>
      </c>
      <c r="K273" s="228" t="s">
        <v>2036</v>
      </c>
      <c r="L273" s="228" t="s">
        <v>2037</v>
      </c>
      <c r="M273" s="228" t="s">
        <v>2038</v>
      </c>
      <c r="N273" s="228"/>
      <c r="O273" s="228"/>
      <c r="P273" s="370">
        <v>8</v>
      </c>
      <c r="Q273" s="370">
        <v>8</v>
      </c>
    </row>
    <row r="274" spans="1:21" ht="19.5" customHeight="1" x14ac:dyDescent="0.25">
      <c r="A274" s="310"/>
      <c r="B274" s="310"/>
      <c r="C274" s="310"/>
      <c r="D274" s="310"/>
      <c r="E274" s="228" t="s">
        <v>414</v>
      </c>
      <c r="F274" s="228"/>
      <c r="G274" s="228"/>
      <c r="H274" s="228"/>
      <c r="I274" s="228"/>
      <c r="J274" s="228" t="s">
        <v>2039</v>
      </c>
      <c r="K274" s="228" t="s">
        <v>2040</v>
      </c>
      <c r="L274" s="228" t="s">
        <v>2041</v>
      </c>
      <c r="M274" s="228" t="s">
        <v>2042</v>
      </c>
      <c r="N274" s="228"/>
      <c r="O274" s="228"/>
      <c r="P274" s="310"/>
      <c r="Q274" s="310"/>
    </row>
    <row r="275" spans="1:21" ht="19.5" customHeight="1" x14ac:dyDescent="0.25">
      <c r="A275" s="372" t="s">
        <v>2043</v>
      </c>
      <c r="B275" s="312"/>
      <c r="C275" s="312"/>
      <c r="D275" s="312"/>
      <c r="E275" s="312"/>
      <c r="F275" s="312"/>
      <c r="G275" s="312"/>
      <c r="H275" s="312"/>
      <c r="I275" s="312"/>
      <c r="J275" s="312"/>
      <c r="K275" s="312"/>
      <c r="L275" s="312"/>
      <c r="M275" s="312"/>
      <c r="N275" s="312"/>
      <c r="O275" s="333"/>
      <c r="P275" s="220">
        <f t="shared" ref="P275:Q275" si="2">SUM(P243:P274)</f>
        <v>128</v>
      </c>
      <c r="Q275" s="220">
        <f t="shared" si="2"/>
        <v>128</v>
      </c>
      <c r="R275" s="231">
        <f>P242+P275</f>
        <v>192</v>
      </c>
      <c r="U275" s="231" t="s">
        <v>2044</v>
      </c>
    </row>
    <row r="276" spans="1:21" ht="19.5" customHeight="1" x14ac:dyDescent="0.25">
      <c r="A276" s="372" t="s">
        <v>2045</v>
      </c>
      <c r="B276" s="312"/>
      <c r="C276" s="312"/>
      <c r="D276" s="312"/>
      <c r="E276" s="312"/>
      <c r="F276" s="312"/>
      <c r="G276" s="312"/>
      <c r="H276" s="312"/>
      <c r="I276" s="312"/>
      <c r="J276" s="312"/>
      <c r="K276" s="312"/>
      <c r="L276" s="312"/>
      <c r="M276" s="312"/>
      <c r="N276" s="312"/>
      <c r="O276" s="333"/>
      <c r="P276" s="220">
        <f t="shared" ref="P276:Q276" si="3">P227+P242+P275</f>
        <v>816</v>
      </c>
      <c r="Q276" s="220">
        <f t="shared" si="3"/>
        <v>816</v>
      </c>
      <c r="R276" s="231">
        <v>6000</v>
      </c>
      <c r="S276" s="231">
        <v>8</v>
      </c>
      <c r="T276" s="231">
        <v>8</v>
      </c>
      <c r="U276" s="231">
        <f>S276-T276</f>
        <v>0</v>
      </c>
    </row>
    <row r="277" spans="1:21" ht="12" customHeight="1" x14ac:dyDescent="0.25"/>
    <row r="278" spans="1:21" ht="12" customHeight="1" x14ac:dyDescent="0.25">
      <c r="B278" s="232"/>
      <c r="C278" s="232"/>
      <c r="D278" s="232"/>
      <c r="E278" s="232"/>
    </row>
    <row r="279" spans="1:21" ht="12" customHeight="1" x14ac:dyDescent="0.25"/>
    <row r="280" spans="1:21" ht="12" customHeight="1" x14ac:dyDescent="0.25">
      <c r="B280" s="218" t="s">
        <v>2046</v>
      </c>
      <c r="C280" s="218" t="s">
        <v>2047</v>
      </c>
      <c r="D280" s="218" t="s">
        <v>2048</v>
      </c>
      <c r="E280" s="218" t="s">
        <v>312</v>
      </c>
    </row>
    <row r="281" spans="1:21" ht="12" customHeight="1" x14ac:dyDescent="0.25">
      <c r="B281" s="218" t="s">
        <v>406</v>
      </c>
      <c r="C281" s="218">
        <f>+P46</f>
        <v>92</v>
      </c>
      <c r="D281" s="218">
        <f>+Q276</f>
        <v>816</v>
      </c>
      <c r="E281" s="218">
        <f t="shared" ref="E281:E282" si="4">SUM(C281:D281)</f>
        <v>908</v>
      </c>
    </row>
    <row r="282" spans="1:21" ht="12" customHeight="1" x14ac:dyDescent="0.25">
      <c r="B282" s="218" t="s">
        <v>407</v>
      </c>
      <c r="C282" s="218">
        <f>+P64</f>
        <v>37</v>
      </c>
      <c r="D282" s="218">
        <v>0</v>
      </c>
      <c r="E282" s="218">
        <f t="shared" si="4"/>
        <v>37</v>
      </c>
    </row>
    <row r="283" spans="1:21" ht="12" customHeight="1" x14ac:dyDescent="0.25"/>
    <row r="284" spans="1:21" ht="12" customHeight="1" x14ac:dyDescent="0.25"/>
    <row r="285" spans="1:21" ht="12" customHeight="1" x14ac:dyDescent="0.25">
      <c r="B285" s="218" t="s">
        <v>2046</v>
      </c>
      <c r="C285" s="218" t="s">
        <v>2047</v>
      </c>
      <c r="D285" s="218" t="s">
        <v>2048</v>
      </c>
      <c r="E285" s="218" t="s">
        <v>312</v>
      </c>
    </row>
    <row r="286" spans="1:21" ht="12" customHeight="1" x14ac:dyDescent="0.25">
      <c r="B286" s="218" t="s">
        <v>406</v>
      </c>
      <c r="C286" s="218">
        <v>91</v>
      </c>
      <c r="D286" s="218">
        <v>192</v>
      </c>
      <c r="E286" s="218">
        <f t="shared" ref="E286:E287" si="5">SUM(C286:D286)</f>
        <v>283</v>
      </c>
    </row>
    <row r="287" spans="1:21" ht="12" customHeight="1" x14ac:dyDescent="0.25">
      <c r="B287" s="218" t="s">
        <v>407</v>
      </c>
      <c r="C287" s="218">
        <v>39</v>
      </c>
      <c r="D287" s="218">
        <v>0</v>
      </c>
      <c r="E287" s="218">
        <f t="shared" si="5"/>
        <v>39</v>
      </c>
    </row>
    <row r="288" spans="1:21" ht="12" customHeight="1" x14ac:dyDescent="0.25"/>
    <row r="289" spans="1:23" ht="12" customHeight="1" x14ac:dyDescent="0.25"/>
    <row r="290" spans="1:23" ht="15" customHeight="1" x14ac:dyDescent="0.25">
      <c r="A290" s="369" t="s">
        <v>320</v>
      </c>
      <c r="B290" s="369" t="s">
        <v>2049</v>
      </c>
      <c r="C290" s="369" t="s">
        <v>326</v>
      </c>
      <c r="D290" s="233" t="s">
        <v>327</v>
      </c>
      <c r="E290" s="233" t="s">
        <v>328</v>
      </c>
      <c r="F290" s="233" t="s">
        <v>329</v>
      </c>
      <c r="G290" s="377" t="s">
        <v>330</v>
      </c>
      <c r="H290" s="333"/>
      <c r="I290" s="233" t="s">
        <v>331</v>
      </c>
      <c r="J290" s="233" t="s">
        <v>332</v>
      </c>
      <c r="K290" s="233" t="s">
        <v>333</v>
      </c>
      <c r="L290" s="377" t="s">
        <v>334</v>
      </c>
      <c r="M290" s="333"/>
      <c r="N290" s="233" t="s">
        <v>335</v>
      </c>
      <c r="O290" s="369" t="s">
        <v>322</v>
      </c>
      <c r="P290" s="377" t="s">
        <v>336</v>
      </c>
      <c r="Q290" s="333"/>
      <c r="R290" s="233" t="s">
        <v>337</v>
      </c>
      <c r="S290" s="233" t="s">
        <v>338</v>
      </c>
      <c r="T290" s="233" t="s">
        <v>339</v>
      </c>
      <c r="U290" s="369" t="s">
        <v>324</v>
      </c>
      <c r="V290" s="369" t="s">
        <v>2050</v>
      </c>
      <c r="W290" s="234"/>
    </row>
    <row r="291" spans="1:23" ht="12" customHeight="1" x14ac:dyDescent="0.25">
      <c r="A291" s="310"/>
      <c r="B291" s="310"/>
      <c r="C291" s="310"/>
      <c r="D291" s="233" t="s">
        <v>341</v>
      </c>
      <c r="E291" s="233" t="s">
        <v>342</v>
      </c>
      <c r="F291" s="233" t="s">
        <v>343</v>
      </c>
      <c r="G291" s="233" t="s">
        <v>344</v>
      </c>
      <c r="H291" s="233" t="s">
        <v>346</v>
      </c>
      <c r="I291" s="233" t="s">
        <v>348</v>
      </c>
      <c r="J291" s="233" t="s">
        <v>352</v>
      </c>
      <c r="K291" s="233" t="s">
        <v>353</v>
      </c>
      <c r="L291" s="233" t="s">
        <v>354</v>
      </c>
      <c r="M291" s="233" t="s">
        <v>355</v>
      </c>
      <c r="N291" s="233" t="s">
        <v>356</v>
      </c>
      <c r="O291" s="310"/>
      <c r="P291" s="233" t="s">
        <v>597</v>
      </c>
      <c r="Q291" s="233" t="s">
        <v>357</v>
      </c>
      <c r="R291" s="233" t="s">
        <v>358</v>
      </c>
      <c r="S291" s="233" t="s">
        <v>359</v>
      </c>
      <c r="T291" s="233" t="s">
        <v>360</v>
      </c>
      <c r="U291" s="310"/>
      <c r="V291" s="310"/>
    </row>
    <row r="292" spans="1:23" ht="12" customHeight="1" x14ac:dyDescent="0.25">
      <c r="A292" s="216">
        <v>1</v>
      </c>
      <c r="B292" s="216" t="s">
        <v>376</v>
      </c>
      <c r="C292" s="216" t="s">
        <v>2051</v>
      </c>
      <c r="D292" s="235"/>
      <c r="E292" s="235"/>
      <c r="F292" s="235"/>
      <c r="G292" s="235">
        <v>8</v>
      </c>
      <c r="H292" s="235"/>
      <c r="I292" s="235"/>
      <c r="J292" s="235"/>
      <c r="K292" s="235"/>
      <c r="L292" s="235"/>
      <c r="M292" s="235"/>
      <c r="N292" s="235"/>
      <c r="O292" s="235">
        <f t="shared" ref="O292:O301" si="6">SUM(D292:N292)</f>
        <v>8</v>
      </c>
      <c r="P292" s="235"/>
      <c r="Q292" s="235"/>
      <c r="R292" s="235"/>
      <c r="S292" s="235"/>
      <c r="T292" s="235"/>
      <c r="U292" s="235">
        <f t="shared" ref="U292:U301" si="7">SUM(P292:T292)</f>
        <v>0</v>
      </c>
      <c r="V292" s="235">
        <f t="shared" ref="V292:V301" si="8">SUM(U292,O292)</f>
        <v>8</v>
      </c>
    </row>
    <row r="293" spans="1:23" ht="12" customHeight="1" x14ac:dyDescent="0.25">
      <c r="A293" s="216">
        <v>2</v>
      </c>
      <c r="B293" s="216" t="s">
        <v>376</v>
      </c>
      <c r="C293" s="215" t="s">
        <v>2052</v>
      </c>
      <c r="D293" s="236"/>
      <c r="E293" s="236"/>
      <c r="F293" s="236"/>
      <c r="G293" s="236"/>
      <c r="H293" s="236"/>
      <c r="I293" s="236"/>
      <c r="J293" s="236">
        <v>2</v>
      </c>
      <c r="K293" s="236"/>
      <c r="L293" s="236"/>
      <c r="M293" s="236"/>
      <c r="N293" s="236"/>
      <c r="O293" s="235">
        <f t="shared" si="6"/>
        <v>2</v>
      </c>
      <c r="P293" s="236"/>
      <c r="Q293" s="236"/>
      <c r="R293" s="236"/>
      <c r="S293" s="236">
        <v>2</v>
      </c>
      <c r="T293" s="236"/>
      <c r="U293" s="235">
        <f t="shared" si="7"/>
        <v>2</v>
      </c>
      <c r="V293" s="235">
        <f t="shared" si="8"/>
        <v>4</v>
      </c>
    </row>
    <row r="294" spans="1:23" ht="12" customHeight="1" x14ac:dyDescent="0.25">
      <c r="A294" s="216">
        <v>3</v>
      </c>
      <c r="B294" s="216" t="s">
        <v>376</v>
      </c>
      <c r="C294" s="215" t="s">
        <v>411</v>
      </c>
      <c r="D294" s="236"/>
      <c r="E294" s="236">
        <v>3</v>
      </c>
      <c r="F294" s="236"/>
      <c r="G294" s="236"/>
      <c r="H294" s="236"/>
      <c r="I294" s="236"/>
      <c r="J294" s="236">
        <v>5</v>
      </c>
      <c r="K294" s="236"/>
      <c r="L294" s="236"/>
      <c r="M294" s="236"/>
      <c r="N294" s="236"/>
      <c r="O294" s="235">
        <f t="shared" si="6"/>
        <v>8</v>
      </c>
      <c r="P294" s="236"/>
      <c r="Q294" s="236"/>
      <c r="R294" s="236"/>
      <c r="S294" s="236"/>
      <c r="T294" s="236"/>
      <c r="U294" s="235">
        <f t="shared" si="7"/>
        <v>0</v>
      </c>
      <c r="V294" s="235">
        <f t="shared" si="8"/>
        <v>8</v>
      </c>
    </row>
    <row r="295" spans="1:23" ht="12" customHeight="1" x14ac:dyDescent="0.25">
      <c r="A295" s="216">
        <v>4</v>
      </c>
      <c r="B295" s="216" t="s">
        <v>376</v>
      </c>
      <c r="C295" s="215" t="s">
        <v>544</v>
      </c>
      <c r="D295" s="236"/>
      <c r="E295" s="236">
        <v>1</v>
      </c>
      <c r="F295" s="236"/>
      <c r="G295" s="236"/>
      <c r="H295" s="236"/>
      <c r="I295" s="236"/>
      <c r="J295" s="236"/>
      <c r="K295" s="236"/>
      <c r="L295" s="236">
        <v>3</v>
      </c>
      <c r="M295" s="236">
        <v>3</v>
      </c>
      <c r="N295" s="236"/>
      <c r="O295" s="235">
        <f t="shared" si="6"/>
        <v>7</v>
      </c>
      <c r="P295" s="236"/>
      <c r="Q295" s="236"/>
      <c r="R295" s="236"/>
      <c r="S295" s="236"/>
      <c r="T295" s="236"/>
      <c r="U295" s="235">
        <f t="shared" si="7"/>
        <v>0</v>
      </c>
      <c r="V295" s="235">
        <f t="shared" si="8"/>
        <v>7</v>
      </c>
    </row>
    <row r="296" spans="1:23" ht="12" customHeight="1" x14ac:dyDescent="0.25">
      <c r="A296" s="216">
        <v>5</v>
      </c>
      <c r="B296" s="216" t="s">
        <v>376</v>
      </c>
      <c r="C296" s="215" t="s">
        <v>2053</v>
      </c>
      <c r="D296" s="236"/>
      <c r="E296" s="236"/>
      <c r="F296" s="236"/>
      <c r="G296" s="236">
        <v>4</v>
      </c>
      <c r="H296" s="236">
        <v>4</v>
      </c>
      <c r="I296" s="236"/>
      <c r="J296" s="236">
        <v>4</v>
      </c>
      <c r="K296" s="236"/>
      <c r="L296" s="236"/>
      <c r="M296" s="236"/>
      <c r="N296" s="236"/>
      <c r="O296" s="235">
        <f t="shared" si="6"/>
        <v>12</v>
      </c>
      <c r="P296" s="236">
        <v>2</v>
      </c>
      <c r="Q296" s="236">
        <v>8</v>
      </c>
      <c r="R296" s="236"/>
      <c r="S296" s="236"/>
      <c r="T296" s="236">
        <v>4</v>
      </c>
      <c r="U296" s="235">
        <f t="shared" si="7"/>
        <v>14</v>
      </c>
      <c r="V296" s="235">
        <f t="shared" si="8"/>
        <v>26</v>
      </c>
    </row>
    <row r="297" spans="1:23" ht="12" customHeight="1" x14ac:dyDescent="0.25">
      <c r="A297" s="216">
        <v>6</v>
      </c>
      <c r="B297" s="216" t="s">
        <v>376</v>
      </c>
      <c r="C297" s="215" t="s">
        <v>2054</v>
      </c>
      <c r="D297" s="236"/>
      <c r="E297" s="236"/>
      <c r="F297" s="236"/>
      <c r="G297" s="236"/>
      <c r="H297" s="236">
        <v>4</v>
      </c>
      <c r="I297" s="236"/>
      <c r="J297" s="236"/>
      <c r="K297" s="236"/>
      <c r="L297" s="236"/>
      <c r="M297" s="236">
        <v>12</v>
      </c>
      <c r="N297" s="236"/>
      <c r="O297" s="235">
        <f t="shared" si="6"/>
        <v>16</v>
      </c>
      <c r="P297" s="236"/>
      <c r="Q297" s="236"/>
      <c r="R297" s="236"/>
      <c r="S297" s="236"/>
      <c r="T297" s="236">
        <v>4</v>
      </c>
      <c r="U297" s="235">
        <f t="shared" si="7"/>
        <v>4</v>
      </c>
      <c r="V297" s="235">
        <f t="shared" si="8"/>
        <v>20</v>
      </c>
    </row>
    <row r="298" spans="1:23" ht="12" customHeight="1" x14ac:dyDescent="0.25">
      <c r="A298" s="216">
        <v>7</v>
      </c>
      <c r="B298" s="216" t="s">
        <v>361</v>
      </c>
      <c r="C298" s="215" t="s">
        <v>2055</v>
      </c>
      <c r="D298" s="236"/>
      <c r="E298" s="236"/>
      <c r="F298" s="236"/>
      <c r="G298" s="236"/>
      <c r="H298" s="236"/>
      <c r="I298" s="236"/>
      <c r="J298" s="236">
        <v>10</v>
      </c>
      <c r="K298" s="236"/>
      <c r="L298" s="236"/>
      <c r="M298" s="236"/>
      <c r="N298" s="236"/>
      <c r="O298" s="235">
        <f t="shared" si="6"/>
        <v>10</v>
      </c>
      <c r="P298" s="236"/>
      <c r="Q298" s="236"/>
      <c r="R298" s="236"/>
      <c r="S298" s="236"/>
      <c r="T298" s="236"/>
      <c r="U298" s="235">
        <f t="shared" si="7"/>
        <v>0</v>
      </c>
      <c r="V298" s="235">
        <f t="shared" si="8"/>
        <v>10</v>
      </c>
    </row>
    <row r="299" spans="1:23" ht="12" customHeight="1" x14ac:dyDescent="0.25">
      <c r="A299" s="216">
        <v>8</v>
      </c>
      <c r="B299" s="216" t="s">
        <v>361</v>
      </c>
      <c r="C299" s="215" t="s">
        <v>2056</v>
      </c>
      <c r="D299" s="236"/>
      <c r="E299" s="236"/>
      <c r="F299" s="236"/>
      <c r="G299" s="236"/>
      <c r="H299" s="236">
        <v>5</v>
      </c>
      <c r="I299" s="236"/>
      <c r="J299" s="236">
        <v>20</v>
      </c>
      <c r="K299" s="236"/>
      <c r="L299" s="236"/>
      <c r="M299" s="236"/>
      <c r="N299" s="236"/>
      <c r="O299" s="235">
        <f t="shared" si="6"/>
        <v>25</v>
      </c>
      <c r="P299" s="236"/>
      <c r="Q299" s="236"/>
      <c r="R299" s="236"/>
      <c r="S299" s="236"/>
      <c r="T299" s="236"/>
      <c r="U299" s="235">
        <f t="shared" si="7"/>
        <v>0</v>
      </c>
      <c r="V299" s="235">
        <f t="shared" si="8"/>
        <v>25</v>
      </c>
    </row>
    <row r="300" spans="1:23" ht="12" customHeight="1" x14ac:dyDescent="0.25">
      <c r="A300" s="216">
        <v>9</v>
      </c>
      <c r="B300" s="216" t="s">
        <v>361</v>
      </c>
      <c r="C300" s="215" t="s">
        <v>2057</v>
      </c>
      <c r="D300" s="236"/>
      <c r="E300" s="236"/>
      <c r="F300" s="236"/>
      <c r="G300" s="236"/>
      <c r="H300" s="236"/>
      <c r="I300" s="236"/>
      <c r="J300" s="236"/>
      <c r="K300" s="236"/>
      <c r="L300" s="236"/>
      <c r="M300" s="236"/>
      <c r="N300" s="236"/>
      <c r="O300" s="235">
        <f t="shared" si="6"/>
        <v>0</v>
      </c>
      <c r="P300" s="236"/>
      <c r="Q300" s="236">
        <v>16</v>
      </c>
      <c r="R300" s="236"/>
      <c r="S300" s="236"/>
      <c r="T300" s="236"/>
      <c r="U300" s="235">
        <f t="shared" si="7"/>
        <v>16</v>
      </c>
      <c r="V300" s="235">
        <f t="shared" si="8"/>
        <v>16</v>
      </c>
    </row>
    <row r="301" spans="1:23" ht="12" customHeight="1" x14ac:dyDescent="0.25">
      <c r="A301" s="216">
        <v>10</v>
      </c>
      <c r="B301" s="216" t="s">
        <v>361</v>
      </c>
      <c r="C301" s="215" t="s">
        <v>2058</v>
      </c>
      <c r="D301" s="236"/>
      <c r="E301" s="236"/>
      <c r="F301" s="236"/>
      <c r="G301" s="236"/>
      <c r="H301" s="236"/>
      <c r="I301" s="236"/>
      <c r="J301" s="236">
        <v>3</v>
      </c>
      <c r="K301" s="236"/>
      <c r="L301" s="236"/>
      <c r="M301" s="236"/>
      <c r="N301" s="236"/>
      <c r="O301" s="235">
        <f t="shared" si="6"/>
        <v>3</v>
      </c>
      <c r="P301" s="236"/>
      <c r="Q301" s="236"/>
      <c r="R301" s="236">
        <v>3</v>
      </c>
      <c r="S301" s="236"/>
      <c r="T301" s="236"/>
      <c r="U301" s="235">
        <f t="shared" si="7"/>
        <v>3</v>
      </c>
      <c r="V301" s="235">
        <f t="shared" si="8"/>
        <v>6</v>
      </c>
    </row>
    <row r="302" spans="1:23" ht="12" customHeight="1" x14ac:dyDescent="0.25">
      <c r="A302" s="215"/>
      <c r="B302" s="215"/>
      <c r="C302" s="215"/>
      <c r="D302" s="236">
        <f t="shared" ref="D302:V302" si="9">SUM(D292:D301)</f>
        <v>0</v>
      </c>
      <c r="E302" s="236">
        <f t="shared" si="9"/>
        <v>4</v>
      </c>
      <c r="F302" s="236">
        <f t="shared" si="9"/>
        <v>0</v>
      </c>
      <c r="G302" s="236">
        <f t="shared" si="9"/>
        <v>12</v>
      </c>
      <c r="H302" s="236">
        <f t="shared" si="9"/>
        <v>13</v>
      </c>
      <c r="I302" s="236">
        <f t="shared" si="9"/>
        <v>0</v>
      </c>
      <c r="J302" s="236">
        <f t="shared" si="9"/>
        <v>44</v>
      </c>
      <c r="K302" s="236">
        <f t="shared" si="9"/>
        <v>0</v>
      </c>
      <c r="L302" s="236">
        <f t="shared" si="9"/>
        <v>3</v>
      </c>
      <c r="M302" s="236">
        <f t="shared" si="9"/>
        <v>15</v>
      </c>
      <c r="N302" s="236">
        <f t="shared" si="9"/>
        <v>0</v>
      </c>
      <c r="O302" s="236">
        <f t="shared" si="9"/>
        <v>91</v>
      </c>
      <c r="P302" s="236">
        <f t="shared" si="9"/>
        <v>2</v>
      </c>
      <c r="Q302" s="236">
        <f t="shared" si="9"/>
        <v>24</v>
      </c>
      <c r="R302" s="236">
        <f t="shared" si="9"/>
        <v>3</v>
      </c>
      <c r="S302" s="236">
        <f t="shared" si="9"/>
        <v>2</v>
      </c>
      <c r="T302" s="236">
        <f t="shared" si="9"/>
        <v>8</v>
      </c>
      <c r="U302" s="236">
        <f t="shared" si="9"/>
        <v>39</v>
      </c>
      <c r="V302" s="236">
        <f t="shared" si="9"/>
        <v>130</v>
      </c>
    </row>
    <row r="303" spans="1:23" ht="12" customHeight="1" x14ac:dyDescent="0.25"/>
    <row r="304" spans="1:23"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356">
    <mergeCell ref="L290:M290"/>
    <mergeCell ref="O290:O291"/>
    <mergeCell ref="P290:Q290"/>
    <mergeCell ref="U290:U291"/>
    <mergeCell ref="V290:V291"/>
    <mergeCell ref="P175:P176"/>
    <mergeCell ref="P177:P178"/>
    <mergeCell ref="A227:O227"/>
    <mergeCell ref="A242:O242"/>
    <mergeCell ref="A275:O275"/>
    <mergeCell ref="A276:O276"/>
    <mergeCell ref="G290:H290"/>
    <mergeCell ref="A121:A122"/>
    <mergeCell ref="C121:C130"/>
    <mergeCell ref="D121:D130"/>
    <mergeCell ref="A123:A124"/>
    <mergeCell ref="A125:A126"/>
    <mergeCell ref="A135:A136"/>
    <mergeCell ref="A137:A138"/>
    <mergeCell ref="P157:P158"/>
    <mergeCell ref="P159:P160"/>
    <mergeCell ref="P143:P144"/>
    <mergeCell ref="P145:P146"/>
    <mergeCell ref="P147:P148"/>
    <mergeCell ref="P149:P150"/>
    <mergeCell ref="P151:P152"/>
    <mergeCell ref="P153:P154"/>
    <mergeCell ref="P155:P156"/>
    <mergeCell ref="A103:A104"/>
    <mergeCell ref="A105:A106"/>
    <mergeCell ref="B79:B98"/>
    <mergeCell ref="A85:A86"/>
    <mergeCell ref="C85:C98"/>
    <mergeCell ref="D85:D98"/>
    <mergeCell ref="A87:A88"/>
    <mergeCell ref="A89:A90"/>
    <mergeCell ref="A91:A92"/>
    <mergeCell ref="A97:A98"/>
    <mergeCell ref="A93:A94"/>
    <mergeCell ref="A95:A96"/>
    <mergeCell ref="A99:A100"/>
    <mergeCell ref="B99:B130"/>
    <mergeCell ref="C99:C120"/>
    <mergeCell ref="D99:D120"/>
    <mergeCell ref="A101:A102"/>
    <mergeCell ref="A107:A108"/>
    <mergeCell ref="A109:A110"/>
    <mergeCell ref="A111:A112"/>
    <mergeCell ref="A113:A114"/>
    <mergeCell ref="A115:A116"/>
    <mergeCell ref="A117:A118"/>
    <mergeCell ref="A119:A120"/>
    <mergeCell ref="A81:A82"/>
    <mergeCell ref="A83:A84"/>
    <mergeCell ref="A77:A78"/>
    <mergeCell ref="B77:B78"/>
    <mergeCell ref="C77:C78"/>
    <mergeCell ref="D77:D78"/>
    <mergeCell ref="A79:A80"/>
    <mergeCell ref="C79:C84"/>
    <mergeCell ref="D79:D84"/>
    <mergeCell ref="A20:A36"/>
    <mergeCell ref="B20:B36"/>
    <mergeCell ref="C20:C35"/>
    <mergeCell ref="B37:B45"/>
    <mergeCell ref="D39:D42"/>
    <mergeCell ref="D43:D44"/>
    <mergeCell ref="A37:A45"/>
    <mergeCell ref="A47:A55"/>
    <mergeCell ref="B47:B55"/>
    <mergeCell ref="C47:C48"/>
    <mergeCell ref="D47:D48"/>
    <mergeCell ref="C49:C52"/>
    <mergeCell ref="D49:D52"/>
    <mergeCell ref="C53:C54"/>
    <mergeCell ref="D53:D54"/>
    <mergeCell ref="A65:O65"/>
    <mergeCell ref="A74:Q74"/>
    <mergeCell ref="A75:Q75"/>
    <mergeCell ref="E77:O77"/>
    <mergeCell ref="Q77:Q78"/>
    <mergeCell ref="D37:D38"/>
    <mergeCell ref="C45:O45"/>
    <mergeCell ref="C46:O46"/>
    <mergeCell ref="C55:O55"/>
    <mergeCell ref="C58:O58"/>
    <mergeCell ref="C63:O63"/>
    <mergeCell ref="C64:O64"/>
    <mergeCell ref="A56:A58"/>
    <mergeCell ref="B56:B58"/>
    <mergeCell ref="A59:A63"/>
    <mergeCell ref="B59:B63"/>
    <mergeCell ref="C56:C57"/>
    <mergeCell ref="C59:C62"/>
    <mergeCell ref="D59:D60"/>
    <mergeCell ref="D61:D62"/>
    <mergeCell ref="D56:D57"/>
    <mergeCell ref="P22:P23"/>
    <mergeCell ref="P24:P27"/>
    <mergeCell ref="P28:P31"/>
    <mergeCell ref="Q28:U28"/>
    <mergeCell ref="P32:P33"/>
    <mergeCell ref="P34:P35"/>
    <mergeCell ref="C37:C42"/>
    <mergeCell ref="C43:C44"/>
    <mergeCell ref="D20:D21"/>
    <mergeCell ref="D22:D23"/>
    <mergeCell ref="D24:D27"/>
    <mergeCell ref="D28:D31"/>
    <mergeCell ref="D32:D33"/>
    <mergeCell ref="D34:D35"/>
    <mergeCell ref="C36:O36"/>
    <mergeCell ref="C19:O19"/>
    <mergeCell ref="P6:P7"/>
    <mergeCell ref="Q6:Q7"/>
    <mergeCell ref="P9:P10"/>
    <mergeCell ref="P11:P12"/>
    <mergeCell ref="P13:P14"/>
    <mergeCell ref="P15:P16"/>
    <mergeCell ref="P17:P18"/>
    <mergeCell ref="P20:P21"/>
    <mergeCell ref="C9:C12"/>
    <mergeCell ref="D9:D10"/>
    <mergeCell ref="D11:D12"/>
    <mergeCell ref="C13:C18"/>
    <mergeCell ref="D17:D18"/>
    <mergeCell ref="A1:P1"/>
    <mergeCell ref="A2:P2"/>
    <mergeCell ref="E4:O4"/>
    <mergeCell ref="B6:B8"/>
    <mergeCell ref="C6:C7"/>
    <mergeCell ref="D6:D7"/>
    <mergeCell ref="C8:O8"/>
    <mergeCell ref="D13:D14"/>
    <mergeCell ref="D15:D16"/>
    <mergeCell ref="A9:A19"/>
    <mergeCell ref="A6:A8"/>
    <mergeCell ref="B9:B19"/>
    <mergeCell ref="P131:P132"/>
    <mergeCell ref="P133:P134"/>
    <mergeCell ref="P135:P136"/>
    <mergeCell ref="P137:P138"/>
    <mergeCell ref="P139:P140"/>
    <mergeCell ref="P141:P142"/>
    <mergeCell ref="P197:P198"/>
    <mergeCell ref="P199:P200"/>
    <mergeCell ref="P201:P202"/>
    <mergeCell ref="P161:P162"/>
    <mergeCell ref="P163:P164"/>
    <mergeCell ref="P165:P166"/>
    <mergeCell ref="P167:P168"/>
    <mergeCell ref="P169:P170"/>
    <mergeCell ref="P171:P172"/>
    <mergeCell ref="P173:P174"/>
    <mergeCell ref="P113:P114"/>
    <mergeCell ref="P115:P116"/>
    <mergeCell ref="P117:P118"/>
    <mergeCell ref="P119:P120"/>
    <mergeCell ref="P121:P122"/>
    <mergeCell ref="P123:P124"/>
    <mergeCell ref="P125:P126"/>
    <mergeCell ref="P127:P128"/>
    <mergeCell ref="P129:P130"/>
    <mergeCell ref="P95:P96"/>
    <mergeCell ref="P97:P98"/>
    <mergeCell ref="P99:P100"/>
    <mergeCell ref="P101:P102"/>
    <mergeCell ref="P103:P104"/>
    <mergeCell ref="P105:P106"/>
    <mergeCell ref="P107:P108"/>
    <mergeCell ref="P109:P110"/>
    <mergeCell ref="P111:P112"/>
    <mergeCell ref="P77:P78"/>
    <mergeCell ref="P79:P80"/>
    <mergeCell ref="P81:P82"/>
    <mergeCell ref="P83:P84"/>
    <mergeCell ref="P85:P86"/>
    <mergeCell ref="P87:P88"/>
    <mergeCell ref="P89:P90"/>
    <mergeCell ref="P91:P92"/>
    <mergeCell ref="P93:P94"/>
    <mergeCell ref="P37:P38"/>
    <mergeCell ref="P39:P42"/>
    <mergeCell ref="P43:P44"/>
    <mergeCell ref="P47:P48"/>
    <mergeCell ref="P49:P52"/>
    <mergeCell ref="P53:P54"/>
    <mergeCell ref="P56:P57"/>
    <mergeCell ref="P59:P60"/>
    <mergeCell ref="P61:P62"/>
    <mergeCell ref="P245:P246"/>
    <mergeCell ref="P247:P248"/>
    <mergeCell ref="P249:P250"/>
    <mergeCell ref="P251:P252"/>
    <mergeCell ref="P253:P254"/>
    <mergeCell ref="P269:P270"/>
    <mergeCell ref="P271:P272"/>
    <mergeCell ref="P273:P274"/>
    <mergeCell ref="P255:P256"/>
    <mergeCell ref="P257:P258"/>
    <mergeCell ref="P259:P260"/>
    <mergeCell ref="P261:P262"/>
    <mergeCell ref="P263:P264"/>
    <mergeCell ref="P265:P266"/>
    <mergeCell ref="P267:P268"/>
    <mergeCell ref="Q273:Q274"/>
    <mergeCell ref="Q201:Q208"/>
    <mergeCell ref="Q209:Q218"/>
    <mergeCell ref="Q219:Q226"/>
    <mergeCell ref="Q228:Q233"/>
    <mergeCell ref="Q234:Q241"/>
    <mergeCell ref="Q243:Q248"/>
    <mergeCell ref="Q249:Q252"/>
    <mergeCell ref="P211:P212"/>
    <mergeCell ref="P213:P214"/>
    <mergeCell ref="P215:P216"/>
    <mergeCell ref="P217:P218"/>
    <mergeCell ref="P219:P220"/>
    <mergeCell ref="P221:P222"/>
    <mergeCell ref="P223:P224"/>
    <mergeCell ref="P225:P226"/>
    <mergeCell ref="P228:P229"/>
    <mergeCell ref="P230:P231"/>
    <mergeCell ref="P232:P233"/>
    <mergeCell ref="P234:P235"/>
    <mergeCell ref="P236:P237"/>
    <mergeCell ref="P238:P239"/>
    <mergeCell ref="P240:P241"/>
    <mergeCell ref="P243:P244"/>
    <mergeCell ref="Q79:Q84"/>
    <mergeCell ref="Q85:Q98"/>
    <mergeCell ref="Q99:Q120"/>
    <mergeCell ref="Q121:Q130"/>
    <mergeCell ref="Q131:Q162"/>
    <mergeCell ref="Q163:Q188"/>
    <mergeCell ref="Q189:Q200"/>
    <mergeCell ref="Q253:Q254"/>
    <mergeCell ref="Q255:Q272"/>
    <mergeCell ref="A228:A229"/>
    <mergeCell ref="P193:P194"/>
    <mergeCell ref="P195:P196"/>
    <mergeCell ref="P179:P180"/>
    <mergeCell ref="P181:P182"/>
    <mergeCell ref="P183:P184"/>
    <mergeCell ref="P185:P186"/>
    <mergeCell ref="P187:P188"/>
    <mergeCell ref="P189:P190"/>
    <mergeCell ref="P191:P192"/>
    <mergeCell ref="P203:P204"/>
    <mergeCell ref="P205:P206"/>
    <mergeCell ref="P207:P208"/>
    <mergeCell ref="P209:P210"/>
    <mergeCell ref="A189:A190"/>
    <mergeCell ref="B189:B218"/>
    <mergeCell ref="D189:D200"/>
    <mergeCell ref="A191:A192"/>
    <mergeCell ref="A209:A210"/>
    <mergeCell ref="B219:B226"/>
    <mergeCell ref="B228:B241"/>
    <mergeCell ref="B243:B274"/>
    <mergeCell ref="D253:D254"/>
    <mergeCell ref="D255:D272"/>
    <mergeCell ref="D273:D274"/>
    <mergeCell ref="D201:D208"/>
    <mergeCell ref="D209:D218"/>
    <mergeCell ref="D219:D226"/>
    <mergeCell ref="D228:D233"/>
    <mergeCell ref="D234:D241"/>
    <mergeCell ref="D243:D248"/>
    <mergeCell ref="D249:D252"/>
    <mergeCell ref="A267:A268"/>
    <mergeCell ref="A269:A270"/>
    <mergeCell ref="A271:A272"/>
    <mergeCell ref="A273:A274"/>
    <mergeCell ref="C273:C274"/>
    <mergeCell ref="A215:A216"/>
    <mergeCell ref="A263:A264"/>
    <mergeCell ref="A265:A266"/>
    <mergeCell ref="A290:A291"/>
    <mergeCell ref="B290:B291"/>
    <mergeCell ref="A249:A250"/>
    <mergeCell ref="A251:A252"/>
    <mergeCell ref="A253:A254"/>
    <mergeCell ref="A255:A256"/>
    <mergeCell ref="A257:A258"/>
    <mergeCell ref="A259:A260"/>
    <mergeCell ref="A261:A262"/>
    <mergeCell ref="C253:C254"/>
    <mergeCell ref="C255:C272"/>
    <mergeCell ref="C290:C291"/>
    <mergeCell ref="C189:C200"/>
    <mergeCell ref="C201:C218"/>
    <mergeCell ref="C219:C226"/>
    <mergeCell ref="C228:C233"/>
    <mergeCell ref="C234:C241"/>
    <mergeCell ref="C243:C248"/>
    <mergeCell ref="C249:C252"/>
    <mergeCell ref="A193:A194"/>
    <mergeCell ref="A195:A196"/>
    <mergeCell ref="A197:A198"/>
    <mergeCell ref="A199:A200"/>
    <mergeCell ref="A201:A202"/>
    <mergeCell ref="A203:A204"/>
    <mergeCell ref="A245:A246"/>
    <mergeCell ref="A247:A248"/>
    <mergeCell ref="A230:A231"/>
    <mergeCell ref="A232:A233"/>
    <mergeCell ref="A234:A235"/>
    <mergeCell ref="A236:A237"/>
    <mergeCell ref="A238:A239"/>
    <mergeCell ref="A240:A241"/>
    <mergeCell ref="A243:A244"/>
    <mergeCell ref="A205:A206"/>
    <mergeCell ref="A207:A208"/>
    <mergeCell ref="A211:A212"/>
    <mergeCell ref="A213:A214"/>
    <mergeCell ref="A217:A218"/>
    <mergeCell ref="A219:A220"/>
    <mergeCell ref="A221:A222"/>
    <mergeCell ref="A223:A224"/>
    <mergeCell ref="A225:A226"/>
    <mergeCell ref="C131:C162"/>
    <mergeCell ref="D131:D162"/>
    <mergeCell ref="A133:A134"/>
    <mergeCell ref="A175:A176"/>
    <mergeCell ref="A177:A178"/>
    <mergeCell ref="A179:A180"/>
    <mergeCell ref="A181:A182"/>
    <mergeCell ref="A159:A160"/>
    <mergeCell ref="A161:A162"/>
    <mergeCell ref="A163:A164"/>
    <mergeCell ref="B163:B188"/>
    <mergeCell ref="C163:C188"/>
    <mergeCell ref="D163:D188"/>
    <mergeCell ref="A165:A166"/>
    <mergeCell ref="A187:A188"/>
    <mergeCell ref="A183:A184"/>
    <mergeCell ref="A185:A186"/>
    <mergeCell ref="A157:A158"/>
    <mergeCell ref="A167:A168"/>
    <mergeCell ref="A169:A170"/>
    <mergeCell ref="A171:A172"/>
    <mergeCell ref="A173:A174"/>
    <mergeCell ref="A127:A128"/>
    <mergeCell ref="A129:A130"/>
    <mergeCell ref="A131:A132"/>
    <mergeCell ref="B131:B162"/>
    <mergeCell ref="A139:A140"/>
    <mergeCell ref="A141:A142"/>
    <mergeCell ref="A143:A144"/>
    <mergeCell ref="A145:A146"/>
    <mergeCell ref="A147:A148"/>
    <mergeCell ref="A149:A150"/>
    <mergeCell ref="A151:A152"/>
    <mergeCell ref="A153:A154"/>
    <mergeCell ref="A155:A156"/>
  </mergeCells>
  <printOptions horizontalCentered="1"/>
  <pageMargins left="0.25" right="0.25" top="0.75" bottom="0.75" header="0" footer="0"/>
  <pageSetup paperSize="9" orientation="landscape"/>
  <rowBreaks count="2" manualBreakCount="2">
    <brk id="19" man="1"/>
    <brk id="4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0"/>
  <sheetViews>
    <sheetView workbookViewId="0"/>
  </sheetViews>
  <sheetFormatPr defaultColWidth="12.6328125" defaultRowHeight="15" customHeight="1" x14ac:dyDescent="0.25"/>
  <cols>
    <col min="1" max="1" width="4.7265625" customWidth="1"/>
    <col min="2" max="2" width="14.08984375" customWidth="1"/>
    <col min="3" max="3" width="7.7265625" customWidth="1"/>
    <col min="4" max="4" width="7" customWidth="1"/>
    <col min="5" max="5" width="5.7265625" customWidth="1"/>
    <col min="6" max="6" width="3.36328125" customWidth="1"/>
    <col min="7" max="9" width="8.36328125" customWidth="1"/>
    <col min="10" max="10" width="5.36328125" customWidth="1"/>
    <col min="11" max="11" width="4.90625" customWidth="1"/>
    <col min="12" max="12" width="4.36328125" customWidth="1"/>
    <col min="13" max="13" width="4.7265625" customWidth="1"/>
    <col min="14" max="14" width="8.36328125" customWidth="1"/>
    <col min="15" max="15" width="4.7265625" customWidth="1"/>
    <col min="16" max="16" width="4.36328125" customWidth="1"/>
    <col min="17" max="17" width="4" customWidth="1"/>
    <col min="18" max="18" width="8.36328125" customWidth="1"/>
    <col min="19" max="19" width="14.7265625" customWidth="1"/>
    <col min="20" max="21" width="8.36328125" customWidth="1"/>
    <col min="22" max="22" width="4.7265625" customWidth="1"/>
    <col min="23" max="23" width="5" customWidth="1"/>
    <col min="24" max="24" width="14.7265625" customWidth="1"/>
    <col min="25" max="25" width="7.26953125" customWidth="1"/>
    <col min="26" max="26" width="8.90625" customWidth="1"/>
  </cols>
  <sheetData>
    <row r="1" spans="1:25" ht="12" customHeight="1" x14ac:dyDescent="0.25">
      <c r="B1" s="237"/>
    </row>
    <row r="2" spans="1:25" ht="12" customHeight="1" x14ac:dyDescent="0.25">
      <c r="A2" s="381" t="s">
        <v>2059</v>
      </c>
      <c r="B2" s="307"/>
      <c r="C2" s="307"/>
      <c r="D2" s="307"/>
      <c r="E2" s="307"/>
      <c r="F2" s="307"/>
      <c r="G2" s="307"/>
      <c r="H2" s="307"/>
      <c r="I2" s="307"/>
      <c r="J2" s="307"/>
      <c r="K2" s="307"/>
      <c r="L2" s="307"/>
      <c r="M2" s="307"/>
      <c r="N2" s="307"/>
      <c r="O2" s="307"/>
      <c r="P2" s="307"/>
      <c r="Q2" s="307"/>
      <c r="R2" s="307"/>
      <c r="S2" s="307"/>
      <c r="T2" s="307"/>
      <c r="U2" s="307"/>
      <c r="V2" s="307"/>
      <c r="W2" s="307"/>
      <c r="X2" s="307"/>
      <c r="Y2" s="307"/>
    </row>
    <row r="3" spans="1:25" ht="12" customHeight="1" x14ac:dyDescent="0.25">
      <c r="A3" s="381" t="s">
        <v>388</v>
      </c>
      <c r="B3" s="307"/>
      <c r="C3" s="307"/>
      <c r="D3" s="307"/>
      <c r="E3" s="307"/>
      <c r="F3" s="307"/>
      <c r="G3" s="307"/>
      <c r="H3" s="307"/>
      <c r="I3" s="307"/>
      <c r="J3" s="307"/>
      <c r="K3" s="307"/>
      <c r="L3" s="307"/>
      <c r="M3" s="307"/>
      <c r="N3" s="307"/>
      <c r="O3" s="307"/>
      <c r="P3" s="307"/>
      <c r="Q3" s="307"/>
      <c r="R3" s="307"/>
      <c r="S3" s="307"/>
      <c r="T3" s="307"/>
      <c r="U3" s="307"/>
      <c r="V3" s="307"/>
      <c r="W3" s="307"/>
      <c r="X3" s="307"/>
      <c r="Y3" s="307"/>
    </row>
    <row r="4" spans="1:25" ht="12" customHeight="1" x14ac:dyDescent="0.25">
      <c r="A4" s="238"/>
      <c r="B4" s="238"/>
      <c r="C4" s="238"/>
      <c r="D4" s="238"/>
      <c r="E4" s="238"/>
      <c r="F4" s="238"/>
      <c r="G4" s="238"/>
      <c r="H4" s="238"/>
      <c r="I4" s="238"/>
      <c r="J4" s="239"/>
      <c r="K4" s="239"/>
      <c r="L4" s="238"/>
      <c r="M4" s="238"/>
      <c r="N4" s="238"/>
      <c r="O4" s="238"/>
      <c r="P4" s="238"/>
      <c r="Q4" s="238"/>
      <c r="R4" s="238"/>
      <c r="S4" s="238"/>
      <c r="T4" s="238"/>
      <c r="U4" s="238"/>
      <c r="V4" s="238"/>
      <c r="W4" s="238"/>
      <c r="X4" s="238"/>
      <c r="Y4" s="238"/>
    </row>
    <row r="5" spans="1:25" ht="12" customHeight="1" x14ac:dyDescent="0.25">
      <c r="A5" s="379" t="s">
        <v>320</v>
      </c>
      <c r="B5" s="379" t="s">
        <v>325</v>
      </c>
      <c r="C5" s="379" t="s">
        <v>326</v>
      </c>
      <c r="D5" s="378" t="s">
        <v>2060</v>
      </c>
      <c r="E5" s="312"/>
      <c r="F5" s="312"/>
      <c r="G5" s="312"/>
      <c r="H5" s="312"/>
      <c r="I5" s="312"/>
      <c r="J5" s="312"/>
      <c r="K5" s="312"/>
      <c r="L5" s="312"/>
      <c r="M5" s="312"/>
      <c r="N5" s="312"/>
      <c r="O5" s="312"/>
      <c r="P5" s="312"/>
      <c r="Q5" s="312"/>
      <c r="R5" s="333"/>
      <c r="S5" s="379" t="s">
        <v>322</v>
      </c>
      <c r="T5" s="378" t="s">
        <v>2061</v>
      </c>
      <c r="U5" s="312"/>
      <c r="V5" s="312"/>
      <c r="W5" s="333"/>
      <c r="X5" s="379" t="s">
        <v>324</v>
      </c>
      <c r="Y5" s="379" t="s">
        <v>312</v>
      </c>
    </row>
    <row r="6" spans="1:25" ht="12" customHeight="1" x14ac:dyDescent="0.25">
      <c r="A6" s="302"/>
      <c r="B6" s="302"/>
      <c r="C6" s="302"/>
      <c r="D6" s="378" t="s">
        <v>327</v>
      </c>
      <c r="E6" s="312"/>
      <c r="F6" s="333"/>
      <c r="G6" s="240" t="s">
        <v>328</v>
      </c>
      <c r="H6" s="240" t="s">
        <v>329</v>
      </c>
      <c r="I6" s="240" t="s">
        <v>330</v>
      </c>
      <c r="J6" s="380" t="s">
        <v>331</v>
      </c>
      <c r="K6" s="333"/>
      <c r="L6" s="378" t="s">
        <v>332</v>
      </c>
      <c r="M6" s="333"/>
      <c r="N6" s="240" t="s">
        <v>333</v>
      </c>
      <c r="O6" s="378" t="s">
        <v>334</v>
      </c>
      <c r="P6" s="312"/>
      <c r="Q6" s="333"/>
      <c r="R6" s="240" t="s">
        <v>335</v>
      </c>
      <c r="S6" s="302"/>
      <c r="T6" s="240" t="s">
        <v>336</v>
      </c>
      <c r="U6" s="240" t="s">
        <v>337</v>
      </c>
      <c r="V6" s="378" t="s">
        <v>338</v>
      </c>
      <c r="W6" s="333"/>
      <c r="X6" s="302"/>
      <c r="Y6" s="302"/>
    </row>
    <row r="7" spans="1:25" ht="12" customHeight="1" x14ac:dyDescent="0.25">
      <c r="A7" s="310"/>
      <c r="B7" s="310"/>
      <c r="C7" s="310"/>
      <c r="D7" s="240" t="s">
        <v>2062</v>
      </c>
      <c r="E7" s="240" t="s">
        <v>2063</v>
      </c>
      <c r="F7" s="240" t="s">
        <v>2064</v>
      </c>
      <c r="G7" s="240" t="s">
        <v>342</v>
      </c>
      <c r="H7" s="240" t="s">
        <v>343</v>
      </c>
      <c r="I7" s="240" t="s">
        <v>344</v>
      </c>
      <c r="J7" s="241" t="s">
        <v>348</v>
      </c>
      <c r="K7" s="241" t="s">
        <v>349</v>
      </c>
      <c r="L7" s="240" t="s">
        <v>351</v>
      </c>
      <c r="M7" s="240" t="s">
        <v>352</v>
      </c>
      <c r="N7" s="240" t="s">
        <v>353</v>
      </c>
      <c r="O7" s="240" t="s">
        <v>355</v>
      </c>
      <c r="P7" s="240" t="s">
        <v>354</v>
      </c>
      <c r="Q7" s="240" t="s">
        <v>2065</v>
      </c>
      <c r="R7" s="240" t="s">
        <v>2066</v>
      </c>
      <c r="S7" s="310"/>
      <c r="T7" s="240" t="s">
        <v>357</v>
      </c>
      <c r="U7" s="240" t="s">
        <v>358</v>
      </c>
      <c r="V7" s="240" t="s">
        <v>359</v>
      </c>
      <c r="W7" s="240" t="s">
        <v>360</v>
      </c>
      <c r="X7" s="310"/>
      <c r="Y7" s="310"/>
    </row>
    <row r="8" spans="1:25" ht="12" customHeight="1" x14ac:dyDescent="0.25">
      <c r="A8" s="242">
        <v>1</v>
      </c>
      <c r="B8" s="382" t="s">
        <v>2067</v>
      </c>
      <c r="C8" s="242" t="s">
        <v>14</v>
      </c>
      <c r="D8" s="242">
        <f>42+16</f>
        <v>58</v>
      </c>
      <c r="E8" s="242">
        <v>8</v>
      </c>
      <c r="F8" s="242">
        <v>9</v>
      </c>
      <c r="G8" s="242">
        <v>14</v>
      </c>
      <c r="H8" s="242">
        <v>3</v>
      </c>
      <c r="I8" s="242">
        <v>5</v>
      </c>
      <c r="J8" s="243">
        <v>6</v>
      </c>
      <c r="K8" s="243"/>
      <c r="L8" s="242">
        <v>12</v>
      </c>
      <c r="M8" s="242">
        <v>8</v>
      </c>
      <c r="N8" s="242">
        <v>7</v>
      </c>
      <c r="O8" s="242">
        <v>7</v>
      </c>
      <c r="P8" s="242">
        <v>19</v>
      </c>
      <c r="Q8" s="242">
        <v>7</v>
      </c>
      <c r="R8" s="242">
        <v>7</v>
      </c>
      <c r="S8" s="240">
        <f t="shared" ref="S8:S30" si="0">SUM(D8:R8)</f>
        <v>170</v>
      </c>
      <c r="T8" s="242">
        <v>8</v>
      </c>
      <c r="U8" s="242"/>
      <c r="V8" s="242"/>
      <c r="W8" s="242"/>
      <c r="X8" s="240">
        <f t="shared" ref="X8:X12" si="1">SUM(T8:W8)</f>
        <v>8</v>
      </c>
      <c r="Y8" s="240">
        <f t="shared" ref="Y8:Y12" si="2">S8+X8</f>
        <v>178</v>
      </c>
    </row>
    <row r="9" spans="1:25" ht="12" customHeight="1" x14ac:dyDescent="0.25">
      <c r="A9" s="242">
        <v>2</v>
      </c>
      <c r="B9" s="310"/>
      <c r="C9" s="242" t="s">
        <v>2068</v>
      </c>
      <c r="D9" s="242">
        <v>4</v>
      </c>
      <c r="E9" s="242"/>
      <c r="F9" s="242"/>
      <c r="G9" s="242"/>
      <c r="H9" s="242"/>
      <c r="I9" s="242"/>
      <c r="J9" s="243"/>
      <c r="K9" s="243"/>
      <c r="L9" s="242"/>
      <c r="M9" s="242"/>
      <c r="N9" s="242"/>
      <c r="O9" s="242"/>
      <c r="P9" s="242"/>
      <c r="Q9" s="242"/>
      <c r="R9" s="242"/>
      <c r="S9" s="240">
        <f t="shared" si="0"/>
        <v>4</v>
      </c>
      <c r="T9" s="242"/>
      <c r="U9" s="242"/>
      <c r="V9" s="242"/>
      <c r="W9" s="242"/>
      <c r="X9" s="240">
        <f t="shared" si="1"/>
        <v>0</v>
      </c>
      <c r="Y9" s="240">
        <f t="shared" si="2"/>
        <v>4</v>
      </c>
    </row>
    <row r="10" spans="1:25" ht="12" customHeight="1" x14ac:dyDescent="0.25">
      <c r="A10" s="242">
        <v>3</v>
      </c>
      <c r="B10" s="382" t="s">
        <v>2069</v>
      </c>
      <c r="C10" s="242" t="s">
        <v>2070</v>
      </c>
      <c r="D10" s="242"/>
      <c r="E10" s="242">
        <v>3</v>
      </c>
      <c r="F10" s="242"/>
      <c r="G10" s="242"/>
      <c r="H10" s="242"/>
      <c r="I10" s="242"/>
      <c r="J10" s="243"/>
      <c r="K10" s="243"/>
      <c r="L10" s="242"/>
      <c r="M10" s="242"/>
      <c r="N10" s="242"/>
      <c r="O10" s="242"/>
      <c r="P10" s="242"/>
      <c r="Q10" s="242"/>
      <c r="R10" s="242"/>
      <c r="S10" s="240">
        <f t="shared" si="0"/>
        <v>3</v>
      </c>
      <c r="T10" s="242"/>
      <c r="U10" s="242"/>
      <c r="V10" s="242"/>
      <c r="W10" s="242"/>
      <c r="X10" s="240">
        <f t="shared" si="1"/>
        <v>0</v>
      </c>
      <c r="Y10" s="240">
        <f t="shared" si="2"/>
        <v>3</v>
      </c>
    </row>
    <row r="11" spans="1:25" ht="12" customHeight="1" x14ac:dyDescent="0.25">
      <c r="A11" s="242">
        <v>4</v>
      </c>
      <c r="B11" s="302"/>
      <c r="C11" s="242" t="s">
        <v>2071</v>
      </c>
      <c r="D11" s="242"/>
      <c r="E11" s="242"/>
      <c r="F11" s="242"/>
      <c r="G11" s="242"/>
      <c r="H11" s="242"/>
      <c r="I11" s="242"/>
      <c r="J11" s="243"/>
      <c r="K11" s="243"/>
      <c r="L11" s="242"/>
      <c r="M11" s="242"/>
      <c r="N11" s="242"/>
      <c r="O11" s="242"/>
      <c r="P11" s="242"/>
      <c r="Q11" s="242"/>
      <c r="R11" s="242"/>
      <c r="S11" s="240">
        <f t="shared" si="0"/>
        <v>0</v>
      </c>
      <c r="T11" s="242"/>
      <c r="U11" s="242"/>
      <c r="V11" s="242"/>
      <c r="W11" s="242"/>
      <c r="X11" s="240">
        <f t="shared" si="1"/>
        <v>0</v>
      </c>
      <c r="Y11" s="240">
        <f t="shared" si="2"/>
        <v>0</v>
      </c>
    </row>
    <row r="12" spans="1:25" ht="12" customHeight="1" x14ac:dyDescent="0.25">
      <c r="A12" s="242">
        <v>5</v>
      </c>
      <c r="B12" s="302"/>
      <c r="C12" s="242" t="s">
        <v>2072</v>
      </c>
      <c r="D12" s="242"/>
      <c r="E12" s="242">
        <v>2</v>
      </c>
      <c r="F12" s="242"/>
      <c r="G12" s="242"/>
      <c r="H12" s="242"/>
      <c r="I12" s="242"/>
      <c r="J12" s="243"/>
      <c r="K12" s="243"/>
      <c r="L12" s="242"/>
      <c r="M12" s="242"/>
      <c r="N12" s="242"/>
      <c r="O12" s="242"/>
      <c r="P12" s="242"/>
      <c r="Q12" s="242"/>
      <c r="R12" s="242"/>
      <c r="S12" s="240">
        <f t="shared" si="0"/>
        <v>2</v>
      </c>
      <c r="T12" s="242"/>
      <c r="U12" s="242"/>
      <c r="V12" s="242"/>
      <c r="W12" s="242"/>
      <c r="X12" s="240">
        <f t="shared" si="1"/>
        <v>0</v>
      </c>
      <c r="Y12" s="240">
        <f t="shared" si="2"/>
        <v>2</v>
      </c>
    </row>
    <row r="13" spans="1:25" ht="12" customHeight="1" x14ac:dyDescent="0.25">
      <c r="A13" s="242"/>
      <c r="B13" s="302"/>
      <c r="C13" s="242" t="s">
        <v>2073</v>
      </c>
      <c r="D13" s="242"/>
      <c r="E13" s="242">
        <v>9</v>
      </c>
      <c r="F13" s="242"/>
      <c r="G13" s="242"/>
      <c r="H13" s="242"/>
      <c r="I13" s="242"/>
      <c r="J13" s="243"/>
      <c r="K13" s="243"/>
      <c r="L13" s="242"/>
      <c r="M13" s="242"/>
      <c r="N13" s="242"/>
      <c r="O13" s="242"/>
      <c r="P13" s="242"/>
      <c r="Q13" s="242"/>
      <c r="R13" s="242"/>
      <c r="S13" s="240">
        <f t="shared" si="0"/>
        <v>9</v>
      </c>
      <c r="T13" s="242"/>
      <c r="U13" s="242"/>
      <c r="V13" s="242"/>
      <c r="W13" s="242"/>
      <c r="X13" s="240"/>
      <c r="Y13" s="240">
        <v>9</v>
      </c>
    </row>
    <row r="14" spans="1:25" ht="12" customHeight="1" x14ac:dyDescent="0.25">
      <c r="A14" s="242">
        <v>6</v>
      </c>
      <c r="B14" s="302"/>
      <c r="C14" s="242" t="s">
        <v>2074</v>
      </c>
      <c r="D14" s="242"/>
      <c r="E14" s="242">
        <v>7</v>
      </c>
      <c r="F14" s="242"/>
      <c r="G14" s="242">
        <v>21</v>
      </c>
      <c r="H14" s="242">
        <v>24</v>
      </c>
      <c r="I14" s="242">
        <v>1</v>
      </c>
      <c r="J14" s="243">
        <v>2</v>
      </c>
      <c r="K14" s="243">
        <v>3</v>
      </c>
      <c r="L14" s="242">
        <v>8</v>
      </c>
      <c r="M14" s="242">
        <v>5</v>
      </c>
      <c r="N14" s="242"/>
      <c r="O14" s="242">
        <v>8</v>
      </c>
      <c r="P14" s="242"/>
      <c r="Q14" s="242">
        <v>3</v>
      </c>
      <c r="R14" s="242">
        <v>10</v>
      </c>
      <c r="S14" s="240">
        <f t="shared" si="0"/>
        <v>92</v>
      </c>
      <c r="T14" s="242">
        <v>7</v>
      </c>
      <c r="U14" s="242"/>
      <c r="V14" s="242">
        <v>10</v>
      </c>
      <c r="W14" s="242"/>
      <c r="X14" s="240">
        <f t="shared" ref="X14:X30" si="3">SUM(T14:W14)</f>
        <v>17</v>
      </c>
      <c r="Y14" s="240">
        <f t="shared" ref="Y14:Y30" si="4">S14+X14</f>
        <v>109</v>
      </c>
    </row>
    <row r="15" spans="1:25" ht="12" customHeight="1" x14ac:dyDescent="0.25">
      <c r="A15" s="242">
        <v>7</v>
      </c>
      <c r="B15" s="302"/>
      <c r="C15" s="242" t="s">
        <v>2075</v>
      </c>
      <c r="D15" s="242"/>
      <c r="E15" s="242"/>
      <c r="F15" s="242"/>
      <c r="G15" s="242"/>
      <c r="H15" s="242"/>
      <c r="I15" s="242"/>
      <c r="J15" s="243"/>
      <c r="K15" s="243"/>
      <c r="L15" s="242"/>
      <c r="M15" s="242"/>
      <c r="N15" s="242"/>
      <c r="O15" s="242"/>
      <c r="P15" s="242">
        <v>41</v>
      </c>
      <c r="Q15" s="242"/>
      <c r="R15" s="242"/>
      <c r="S15" s="240">
        <f t="shared" si="0"/>
        <v>41</v>
      </c>
      <c r="T15" s="242"/>
      <c r="U15" s="242"/>
      <c r="V15" s="242"/>
      <c r="W15" s="242"/>
      <c r="X15" s="240">
        <f t="shared" si="3"/>
        <v>0</v>
      </c>
      <c r="Y15" s="240">
        <f t="shared" si="4"/>
        <v>41</v>
      </c>
    </row>
    <row r="16" spans="1:25" ht="12" customHeight="1" x14ac:dyDescent="0.25">
      <c r="A16" s="242">
        <v>8</v>
      </c>
      <c r="B16" s="302"/>
      <c r="C16" s="242" t="s">
        <v>2076</v>
      </c>
      <c r="D16" s="242"/>
      <c r="E16" s="242">
        <v>61</v>
      </c>
      <c r="F16" s="242"/>
      <c r="G16" s="242">
        <v>37</v>
      </c>
      <c r="H16" s="242">
        <v>8</v>
      </c>
      <c r="I16" s="242">
        <v>21</v>
      </c>
      <c r="J16" s="243">
        <v>8</v>
      </c>
      <c r="K16" s="243"/>
      <c r="L16" s="242">
        <v>25</v>
      </c>
      <c r="M16" s="242">
        <v>24</v>
      </c>
      <c r="N16" s="242"/>
      <c r="O16" s="242">
        <v>33</v>
      </c>
      <c r="P16" s="242"/>
      <c r="Q16" s="242">
        <v>16</v>
      </c>
      <c r="R16" s="242"/>
      <c r="S16" s="240">
        <f t="shared" si="0"/>
        <v>233</v>
      </c>
      <c r="T16" s="242"/>
      <c r="U16" s="242"/>
      <c r="V16" s="242"/>
      <c r="W16" s="242">
        <v>10</v>
      </c>
      <c r="X16" s="240">
        <f t="shared" si="3"/>
        <v>10</v>
      </c>
      <c r="Y16" s="240">
        <f t="shared" si="4"/>
        <v>243</v>
      </c>
    </row>
    <row r="17" spans="1:25" ht="12" customHeight="1" x14ac:dyDescent="0.25">
      <c r="A17" s="242">
        <v>9</v>
      </c>
      <c r="B17" s="302"/>
      <c r="C17" s="242" t="s">
        <v>2077</v>
      </c>
      <c r="D17" s="242"/>
      <c r="E17" s="242">
        <v>8</v>
      </c>
      <c r="F17" s="242"/>
      <c r="G17" s="242">
        <v>38</v>
      </c>
      <c r="H17" s="242">
        <v>14</v>
      </c>
      <c r="I17" s="242">
        <v>6</v>
      </c>
      <c r="J17" s="243">
        <v>2</v>
      </c>
      <c r="K17" s="243">
        <v>18</v>
      </c>
      <c r="L17" s="242">
        <v>22</v>
      </c>
      <c r="M17" s="242">
        <v>21</v>
      </c>
      <c r="N17" s="242"/>
      <c r="O17" s="242">
        <v>5</v>
      </c>
      <c r="P17" s="242"/>
      <c r="Q17" s="242"/>
      <c r="R17" s="242">
        <v>9</v>
      </c>
      <c r="S17" s="240">
        <f t="shared" si="0"/>
        <v>143</v>
      </c>
      <c r="T17" s="242">
        <v>23</v>
      </c>
      <c r="U17" s="242"/>
      <c r="V17" s="242">
        <v>11</v>
      </c>
      <c r="W17" s="242">
        <v>9</v>
      </c>
      <c r="X17" s="240">
        <f t="shared" si="3"/>
        <v>43</v>
      </c>
      <c r="Y17" s="240">
        <f t="shared" si="4"/>
        <v>186</v>
      </c>
    </row>
    <row r="18" spans="1:25" ht="12" customHeight="1" x14ac:dyDescent="0.25">
      <c r="A18" s="242">
        <v>10</v>
      </c>
      <c r="B18" s="302"/>
      <c r="C18" s="242" t="s">
        <v>2078</v>
      </c>
      <c r="D18" s="242"/>
      <c r="E18" s="242">
        <v>61</v>
      </c>
      <c r="F18" s="242">
        <v>67</v>
      </c>
      <c r="G18" s="242">
        <v>47</v>
      </c>
      <c r="H18" s="242"/>
      <c r="I18" s="242">
        <v>36</v>
      </c>
      <c r="J18" s="243">
        <v>55</v>
      </c>
      <c r="K18" s="243">
        <v>18</v>
      </c>
      <c r="L18" s="242">
        <v>20</v>
      </c>
      <c r="M18" s="242">
        <v>19</v>
      </c>
      <c r="N18" s="242">
        <v>33</v>
      </c>
      <c r="O18" s="242">
        <v>52</v>
      </c>
      <c r="P18" s="242">
        <v>39</v>
      </c>
      <c r="Q18" s="242">
        <v>27</v>
      </c>
      <c r="R18" s="242">
        <v>33</v>
      </c>
      <c r="S18" s="240">
        <f t="shared" si="0"/>
        <v>507</v>
      </c>
      <c r="T18" s="242">
        <v>22</v>
      </c>
      <c r="U18" s="242">
        <v>8</v>
      </c>
      <c r="V18" s="242">
        <v>12</v>
      </c>
      <c r="W18" s="242">
        <v>12</v>
      </c>
      <c r="X18" s="240">
        <f t="shared" si="3"/>
        <v>54</v>
      </c>
      <c r="Y18" s="240">
        <f t="shared" si="4"/>
        <v>561</v>
      </c>
    </row>
    <row r="19" spans="1:25" ht="12" customHeight="1" x14ac:dyDescent="0.25">
      <c r="A19" s="242">
        <v>11</v>
      </c>
      <c r="B19" s="310"/>
      <c r="C19" s="242" t="s">
        <v>2079</v>
      </c>
      <c r="D19" s="242"/>
      <c r="E19" s="242">
        <v>10</v>
      </c>
      <c r="F19" s="242"/>
      <c r="G19" s="242">
        <v>20</v>
      </c>
      <c r="H19" s="242">
        <v>12</v>
      </c>
      <c r="I19" s="242">
        <v>29</v>
      </c>
      <c r="J19" s="243"/>
      <c r="K19" s="243"/>
      <c r="L19" s="242">
        <v>32</v>
      </c>
      <c r="M19" s="242">
        <v>29</v>
      </c>
      <c r="N19" s="242">
        <v>19</v>
      </c>
      <c r="O19" s="242">
        <v>4</v>
      </c>
      <c r="P19" s="242">
        <v>11</v>
      </c>
      <c r="Q19" s="242">
        <v>29</v>
      </c>
      <c r="R19" s="242"/>
      <c r="S19" s="240">
        <f t="shared" si="0"/>
        <v>195</v>
      </c>
      <c r="T19" s="242"/>
      <c r="U19" s="242"/>
      <c r="V19" s="242"/>
      <c r="W19" s="242"/>
      <c r="X19" s="240">
        <f t="shared" si="3"/>
        <v>0</v>
      </c>
      <c r="Y19" s="240">
        <f t="shared" si="4"/>
        <v>195</v>
      </c>
    </row>
    <row r="20" spans="1:25" ht="12" customHeight="1" x14ac:dyDescent="0.25">
      <c r="A20" s="242">
        <v>12</v>
      </c>
      <c r="B20" s="382" t="s">
        <v>2080</v>
      </c>
      <c r="C20" s="242" t="s">
        <v>2081</v>
      </c>
      <c r="D20" s="242"/>
      <c r="E20" s="242">
        <v>7</v>
      </c>
      <c r="F20" s="242"/>
      <c r="G20" s="242">
        <v>8</v>
      </c>
      <c r="H20" s="242">
        <v>7</v>
      </c>
      <c r="I20" s="242">
        <v>4</v>
      </c>
      <c r="J20" s="243">
        <v>1</v>
      </c>
      <c r="K20" s="243"/>
      <c r="L20" s="242">
        <v>3</v>
      </c>
      <c r="M20" s="242">
        <v>4</v>
      </c>
      <c r="N20" s="242"/>
      <c r="O20" s="242">
        <v>3</v>
      </c>
      <c r="P20" s="242">
        <v>6</v>
      </c>
      <c r="Q20" s="242">
        <v>3</v>
      </c>
      <c r="R20" s="242"/>
      <c r="S20" s="240">
        <f t="shared" si="0"/>
        <v>46</v>
      </c>
      <c r="T20" s="242"/>
      <c r="U20" s="242"/>
      <c r="V20" s="242"/>
      <c r="W20" s="242"/>
      <c r="X20" s="240">
        <f t="shared" si="3"/>
        <v>0</v>
      </c>
      <c r="Y20" s="240">
        <f t="shared" si="4"/>
        <v>46</v>
      </c>
    </row>
    <row r="21" spans="1:25" ht="12" customHeight="1" x14ac:dyDescent="0.25">
      <c r="A21" s="242">
        <v>13</v>
      </c>
      <c r="B21" s="302"/>
      <c r="C21" s="242" t="s">
        <v>2082</v>
      </c>
      <c r="D21" s="242"/>
      <c r="E21" s="242">
        <v>3</v>
      </c>
      <c r="F21" s="242"/>
      <c r="G21" s="242"/>
      <c r="H21" s="242"/>
      <c r="I21" s="242"/>
      <c r="J21" s="243"/>
      <c r="K21" s="243"/>
      <c r="L21" s="242"/>
      <c r="M21" s="242"/>
      <c r="N21" s="242"/>
      <c r="O21" s="242">
        <v>3</v>
      </c>
      <c r="P21" s="242"/>
      <c r="Q21" s="242"/>
      <c r="R21" s="242"/>
      <c r="S21" s="240">
        <f t="shared" si="0"/>
        <v>6</v>
      </c>
      <c r="T21" s="242"/>
      <c r="U21" s="242"/>
      <c r="V21" s="242"/>
      <c r="W21" s="242"/>
      <c r="X21" s="240">
        <f t="shared" si="3"/>
        <v>0</v>
      </c>
      <c r="Y21" s="240">
        <f t="shared" si="4"/>
        <v>6</v>
      </c>
    </row>
    <row r="22" spans="1:25" ht="12" customHeight="1" x14ac:dyDescent="0.25">
      <c r="A22" s="242">
        <v>14</v>
      </c>
      <c r="B22" s="302"/>
      <c r="C22" s="242" t="s">
        <v>2083</v>
      </c>
      <c r="D22" s="242"/>
      <c r="E22" s="242"/>
      <c r="F22" s="242"/>
      <c r="G22" s="242"/>
      <c r="H22" s="242">
        <v>3</v>
      </c>
      <c r="I22" s="242"/>
      <c r="J22" s="243"/>
      <c r="K22" s="243"/>
      <c r="L22" s="242"/>
      <c r="M22" s="242"/>
      <c r="N22" s="242"/>
      <c r="O22" s="242">
        <v>0</v>
      </c>
      <c r="P22" s="242"/>
      <c r="Q22" s="242"/>
      <c r="R22" s="242"/>
      <c r="S22" s="240">
        <f t="shared" si="0"/>
        <v>3</v>
      </c>
      <c r="T22" s="242"/>
      <c r="U22" s="242"/>
      <c r="V22" s="242">
        <v>1</v>
      </c>
      <c r="W22" s="242"/>
      <c r="X22" s="240">
        <f t="shared" si="3"/>
        <v>1</v>
      </c>
      <c r="Y22" s="240">
        <f t="shared" si="4"/>
        <v>4</v>
      </c>
    </row>
    <row r="23" spans="1:25" ht="12" customHeight="1" x14ac:dyDescent="0.25">
      <c r="A23" s="242">
        <v>15</v>
      </c>
      <c r="B23" s="302"/>
      <c r="C23" s="242" t="s">
        <v>2084</v>
      </c>
      <c r="D23" s="242"/>
      <c r="E23" s="242"/>
      <c r="F23" s="242"/>
      <c r="G23" s="242">
        <v>2</v>
      </c>
      <c r="H23" s="242">
        <v>2</v>
      </c>
      <c r="I23" s="242">
        <v>1</v>
      </c>
      <c r="J23" s="243"/>
      <c r="K23" s="243">
        <v>1</v>
      </c>
      <c r="L23" s="242">
        <v>3</v>
      </c>
      <c r="M23" s="242">
        <v>4</v>
      </c>
      <c r="N23" s="242"/>
      <c r="O23" s="242"/>
      <c r="P23" s="242"/>
      <c r="Q23" s="242"/>
      <c r="R23" s="242"/>
      <c r="S23" s="240">
        <f t="shared" si="0"/>
        <v>13</v>
      </c>
      <c r="T23" s="242">
        <v>4</v>
      </c>
      <c r="U23" s="242"/>
      <c r="V23" s="242"/>
      <c r="W23" s="242"/>
      <c r="X23" s="240">
        <f t="shared" si="3"/>
        <v>4</v>
      </c>
      <c r="Y23" s="240">
        <f t="shared" si="4"/>
        <v>17</v>
      </c>
    </row>
    <row r="24" spans="1:25" ht="12" customHeight="1" x14ac:dyDescent="0.25">
      <c r="A24" s="242">
        <v>16</v>
      </c>
      <c r="B24" s="310"/>
      <c r="C24" s="242" t="s">
        <v>2085</v>
      </c>
      <c r="D24" s="242"/>
      <c r="E24" s="242">
        <v>6</v>
      </c>
      <c r="F24" s="242">
        <v>4</v>
      </c>
      <c r="G24" s="242">
        <v>2</v>
      </c>
      <c r="H24" s="242"/>
      <c r="I24" s="242">
        <v>6</v>
      </c>
      <c r="J24" s="243">
        <v>8</v>
      </c>
      <c r="K24" s="243">
        <v>4</v>
      </c>
      <c r="L24" s="242">
        <v>3</v>
      </c>
      <c r="M24" s="242">
        <v>3</v>
      </c>
      <c r="N24" s="242">
        <v>6</v>
      </c>
      <c r="O24" s="242">
        <v>6</v>
      </c>
      <c r="P24" s="242">
        <v>4</v>
      </c>
      <c r="Q24" s="242">
        <v>4</v>
      </c>
      <c r="R24" s="242">
        <v>5</v>
      </c>
      <c r="S24" s="240">
        <f t="shared" si="0"/>
        <v>61</v>
      </c>
      <c r="T24" s="242">
        <v>1</v>
      </c>
      <c r="U24" s="242">
        <v>1</v>
      </c>
      <c r="V24" s="242">
        <v>3</v>
      </c>
      <c r="W24" s="242">
        <v>3</v>
      </c>
      <c r="X24" s="240">
        <f t="shared" si="3"/>
        <v>8</v>
      </c>
      <c r="Y24" s="240">
        <f t="shared" si="4"/>
        <v>69</v>
      </c>
    </row>
    <row r="25" spans="1:25" ht="12" customHeight="1" x14ac:dyDescent="0.25">
      <c r="A25" s="242">
        <v>17</v>
      </c>
      <c r="B25" s="382" t="s">
        <v>2086</v>
      </c>
      <c r="C25" s="242" t="s">
        <v>2087</v>
      </c>
      <c r="D25" s="242"/>
      <c r="E25" s="242">
        <v>11</v>
      </c>
      <c r="F25" s="242"/>
      <c r="G25" s="242">
        <v>8</v>
      </c>
      <c r="H25" s="242">
        <v>8</v>
      </c>
      <c r="I25" s="242">
        <v>7</v>
      </c>
      <c r="J25" s="243">
        <v>3</v>
      </c>
      <c r="K25" s="243"/>
      <c r="L25" s="242">
        <v>6</v>
      </c>
      <c r="M25" s="242">
        <v>4</v>
      </c>
      <c r="N25" s="242">
        <v>1</v>
      </c>
      <c r="O25" s="242">
        <v>9</v>
      </c>
      <c r="P25" s="242">
        <v>7</v>
      </c>
      <c r="Q25" s="242">
        <v>3</v>
      </c>
      <c r="R25" s="242">
        <v>1</v>
      </c>
      <c r="S25" s="240">
        <f t="shared" si="0"/>
        <v>68</v>
      </c>
      <c r="T25" s="242">
        <v>2</v>
      </c>
      <c r="U25" s="242"/>
      <c r="V25" s="242">
        <v>2</v>
      </c>
      <c r="W25" s="242"/>
      <c r="X25" s="240">
        <f t="shared" si="3"/>
        <v>4</v>
      </c>
      <c r="Y25" s="240">
        <f t="shared" si="4"/>
        <v>72</v>
      </c>
    </row>
    <row r="26" spans="1:25" ht="12" customHeight="1" x14ac:dyDescent="0.25">
      <c r="A26" s="242">
        <v>18</v>
      </c>
      <c r="B26" s="302"/>
      <c r="C26" s="242" t="s">
        <v>2088</v>
      </c>
      <c r="D26" s="242"/>
      <c r="E26" s="242"/>
      <c r="F26" s="242"/>
      <c r="G26" s="242">
        <v>1</v>
      </c>
      <c r="H26" s="242"/>
      <c r="I26" s="242"/>
      <c r="J26" s="243"/>
      <c r="K26" s="243"/>
      <c r="L26" s="242">
        <v>3</v>
      </c>
      <c r="M26" s="242"/>
      <c r="N26" s="242"/>
      <c r="O26" s="242"/>
      <c r="P26" s="242"/>
      <c r="Q26" s="242"/>
      <c r="R26" s="242"/>
      <c r="S26" s="240">
        <f t="shared" si="0"/>
        <v>4</v>
      </c>
      <c r="T26" s="242"/>
      <c r="U26" s="242"/>
      <c r="V26" s="242"/>
      <c r="W26" s="242"/>
      <c r="X26" s="240">
        <f t="shared" si="3"/>
        <v>0</v>
      </c>
      <c r="Y26" s="240">
        <f t="shared" si="4"/>
        <v>4</v>
      </c>
    </row>
    <row r="27" spans="1:25" ht="12" customHeight="1" x14ac:dyDescent="0.25">
      <c r="A27" s="242">
        <v>19</v>
      </c>
      <c r="B27" s="302"/>
      <c r="C27" s="242" t="s">
        <v>2089</v>
      </c>
      <c r="D27" s="242"/>
      <c r="E27" s="242">
        <v>2</v>
      </c>
      <c r="F27" s="242"/>
      <c r="G27" s="242">
        <v>6</v>
      </c>
      <c r="H27" s="242"/>
      <c r="I27" s="242"/>
      <c r="J27" s="243">
        <v>1</v>
      </c>
      <c r="K27" s="243">
        <v>2</v>
      </c>
      <c r="L27" s="242">
        <v>2</v>
      </c>
      <c r="M27" s="242"/>
      <c r="N27" s="242"/>
      <c r="O27" s="242">
        <v>1</v>
      </c>
      <c r="P27" s="242"/>
      <c r="Q27" s="242"/>
      <c r="R27" s="242">
        <v>4</v>
      </c>
      <c r="S27" s="240">
        <f t="shared" si="0"/>
        <v>18</v>
      </c>
      <c r="T27" s="242"/>
      <c r="U27" s="242"/>
      <c r="V27" s="242">
        <v>1</v>
      </c>
      <c r="W27" s="242">
        <v>3</v>
      </c>
      <c r="X27" s="240">
        <f t="shared" si="3"/>
        <v>4</v>
      </c>
      <c r="Y27" s="240">
        <f t="shared" si="4"/>
        <v>22</v>
      </c>
    </row>
    <row r="28" spans="1:25" ht="12" customHeight="1" x14ac:dyDescent="0.25">
      <c r="A28" s="242">
        <v>20</v>
      </c>
      <c r="B28" s="302"/>
      <c r="C28" s="242" t="s">
        <v>2090</v>
      </c>
      <c r="D28" s="242"/>
      <c r="E28" s="242"/>
      <c r="F28" s="242"/>
      <c r="G28" s="242"/>
      <c r="H28" s="242"/>
      <c r="I28" s="242"/>
      <c r="J28" s="243"/>
      <c r="K28" s="243"/>
      <c r="L28" s="242"/>
      <c r="M28" s="242"/>
      <c r="N28" s="242"/>
      <c r="O28" s="242"/>
      <c r="P28" s="242"/>
      <c r="Q28" s="242"/>
      <c r="R28" s="242"/>
      <c r="S28" s="240">
        <f t="shared" si="0"/>
        <v>0</v>
      </c>
      <c r="T28" s="242">
        <v>2</v>
      </c>
      <c r="U28" s="242"/>
      <c r="V28" s="242"/>
      <c r="W28" s="242"/>
      <c r="X28" s="240">
        <f t="shared" si="3"/>
        <v>2</v>
      </c>
      <c r="Y28" s="240">
        <f t="shared" si="4"/>
        <v>2</v>
      </c>
    </row>
    <row r="29" spans="1:25" ht="12" customHeight="1" x14ac:dyDescent="0.25">
      <c r="A29" s="242">
        <v>21</v>
      </c>
      <c r="B29" s="302"/>
      <c r="C29" s="242" t="s">
        <v>2091</v>
      </c>
      <c r="D29" s="242"/>
      <c r="E29" s="242">
        <f>1</f>
        <v>1</v>
      </c>
      <c r="F29" s="242"/>
      <c r="G29" s="242">
        <v>4</v>
      </c>
      <c r="H29" s="242"/>
      <c r="I29" s="242">
        <v>3</v>
      </c>
      <c r="J29" s="243"/>
      <c r="K29" s="243"/>
      <c r="L29" s="242">
        <v>2</v>
      </c>
      <c r="M29" s="242">
        <v>3</v>
      </c>
      <c r="N29" s="242">
        <v>2</v>
      </c>
      <c r="O29" s="242"/>
      <c r="P29" s="242">
        <v>1</v>
      </c>
      <c r="Q29" s="242">
        <f>2+1</f>
        <v>3</v>
      </c>
      <c r="R29" s="242"/>
      <c r="S29" s="240">
        <f t="shared" si="0"/>
        <v>19</v>
      </c>
      <c r="T29" s="242"/>
      <c r="U29" s="242">
        <v>1</v>
      </c>
      <c r="V29" s="242"/>
      <c r="W29" s="242"/>
      <c r="X29" s="240">
        <f t="shared" si="3"/>
        <v>1</v>
      </c>
      <c r="Y29" s="240">
        <f t="shared" si="4"/>
        <v>20</v>
      </c>
    </row>
    <row r="30" spans="1:25" ht="12" customHeight="1" x14ac:dyDescent="0.25">
      <c r="A30" s="242">
        <v>22</v>
      </c>
      <c r="B30" s="310"/>
      <c r="C30" s="242" t="s">
        <v>2092</v>
      </c>
      <c r="D30" s="242"/>
      <c r="E30" s="242">
        <v>3</v>
      </c>
      <c r="F30" s="242">
        <v>6</v>
      </c>
      <c r="G30" s="242">
        <v>4</v>
      </c>
      <c r="H30" s="242"/>
      <c r="I30" s="242">
        <v>2</v>
      </c>
      <c r="J30" s="243"/>
      <c r="K30" s="243"/>
      <c r="L30" s="242">
        <v>2</v>
      </c>
      <c r="M30" s="242">
        <v>1</v>
      </c>
      <c r="N30" s="242"/>
      <c r="O30" s="242">
        <v>7</v>
      </c>
      <c r="P30" s="242">
        <v>2</v>
      </c>
      <c r="Q30" s="242">
        <v>1</v>
      </c>
      <c r="R30" s="242">
        <v>5</v>
      </c>
      <c r="S30" s="240">
        <f t="shared" si="0"/>
        <v>33</v>
      </c>
      <c r="T30" s="242">
        <v>1</v>
      </c>
      <c r="U30" s="242"/>
      <c r="V30" s="242"/>
      <c r="W30" s="242"/>
      <c r="X30" s="240">
        <f t="shared" si="3"/>
        <v>1</v>
      </c>
      <c r="Y30" s="240">
        <f t="shared" si="4"/>
        <v>34</v>
      </c>
    </row>
    <row r="31" spans="1:25" ht="12" customHeight="1" x14ac:dyDescent="0.25">
      <c r="A31" s="383" t="s">
        <v>312</v>
      </c>
      <c r="B31" s="362"/>
      <c r="C31" s="363"/>
      <c r="D31" s="240">
        <f t="shared" ref="D31:Y31" si="5">SUM(D8:D30)</f>
        <v>62</v>
      </c>
      <c r="E31" s="240">
        <f t="shared" si="5"/>
        <v>202</v>
      </c>
      <c r="F31" s="240">
        <f t="shared" si="5"/>
        <v>86</v>
      </c>
      <c r="G31" s="379">
        <f t="shared" si="5"/>
        <v>212</v>
      </c>
      <c r="H31" s="379">
        <f t="shared" si="5"/>
        <v>81</v>
      </c>
      <c r="I31" s="379">
        <f t="shared" si="5"/>
        <v>121</v>
      </c>
      <c r="J31" s="241">
        <f t="shared" si="5"/>
        <v>86</v>
      </c>
      <c r="K31" s="241">
        <f t="shared" si="5"/>
        <v>46</v>
      </c>
      <c r="L31" s="241">
        <f t="shared" si="5"/>
        <v>143</v>
      </c>
      <c r="M31" s="241">
        <f t="shared" si="5"/>
        <v>125</v>
      </c>
      <c r="N31" s="379">
        <f t="shared" si="5"/>
        <v>68</v>
      </c>
      <c r="O31" s="240">
        <f t="shared" si="5"/>
        <v>138</v>
      </c>
      <c r="P31" s="240">
        <f t="shared" si="5"/>
        <v>130</v>
      </c>
      <c r="Q31" s="240">
        <f t="shared" si="5"/>
        <v>96</v>
      </c>
      <c r="R31" s="379">
        <f t="shared" si="5"/>
        <v>74</v>
      </c>
      <c r="S31" s="379">
        <f t="shared" si="5"/>
        <v>1670</v>
      </c>
      <c r="T31" s="379">
        <f t="shared" si="5"/>
        <v>70</v>
      </c>
      <c r="U31" s="379">
        <f t="shared" si="5"/>
        <v>10</v>
      </c>
      <c r="V31" s="240">
        <f t="shared" si="5"/>
        <v>40</v>
      </c>
      <c r="W31" s="240">
        <f t="shared" si="5"/>
        <v>37</v>
      </c>
      <c r="X31" s="379">
        <f t="shared" si="5"/>
        <v>157</v>
      </c>
      <c r="Y31" s="379">
        <f t="shared" si="5"/>
        <v>1827</v>
      </c>
    </row>
    <row r="32" spans="1:25" ht="12" customHeight="1" x14ac:dyDescent="0.25">
      <c r="A32" s="364"/>
      <c r="B32" s="365"/>
      <c r="C32" s="336"/>
      <c r="D32" s="378">
        <f>SUM(D31:F31)</f>
        <v>350</v>
      </c>
      <c r="E32" s="312"/>
      <c r="F32" s="333"/>
      <c r="G32" s="310"/>
      <c r="H32" s="310"/>
      <c r="I32" s="310"/>
      <c r="J32" s="380">
        <f>SUM(J31:K31)</f>
        <v>132</v>
      </c>
      <c r="K32" s="333"/>
      <c r="L32" s="378">
        <f>L31+M31</f>
        <v>268</v>
      </c>
      <c r="M32" s="333"/>
      <c r="N32" s="310"/>
      <c r="O32" s="378">
        <f>SUM(O31:Q31)</f>
        <v>364</v>
      </c>
      <c r="P32" s="312"/>
      <c r="Q32" s="333"/>
      <c r="R32" s="310"/>
      <c r="S32" s="310"/>
      <c r="T32" s="310"/>
      <c r="U32" s="310"/>
      <c r="V32" s="378">
        <f>SUM(V31:W31)</f>
        <v>77</v>
      </c>
      <c r="W32" s="333"/>
      <c r="X32" s="310"/>
      <c r="Y32" s="310"/>
    </row>
    <row r="33" spans="1:25" ht="12" customHeight="1" x14ac:dyDescent="0.25">
      <c r="A33" s="244"/>
      <c r="B33" s="238"/>
      <c r="C33" s="238"/>
      <c r="D33" s="238"/>
      <c r="E33" s="238"/>
      <c r="F33" s="238"/>
      <c r="G33" s="238"/>
      <c r="H33" s="238"/>
      <c r="I33" s="238"/>
      <c r="J33" s="239"/>
      <c r="K33" s="239"/>
      <c r="L33" s="238"/>
      <c r="M33" s="238"/>
      <c r="N33" s="238"/>
      <c r="O33" s="238"/>
      <c r="P33" s="238"/>
      <c r="Q33" s="238"/>
      <c r="R33" s="238"/>
      <c r="S33" s="238"/>
      <c r="T33" s="238"/>
      <c r="U33" s="238"/>
      <c r="V33" s="238"/>
      <c r="W33" s="384" t="s">
        <v>2093</v>
      </c>
      <c r="X33" s="385"/>
      <c r="Y33" s="385"/>
    </row>
    <row r="34" spans="1:25" ht="12" customHeight="1" x14ac:dyDescent="0.25">
      <c r="A34" s="245"/>
      <c r="B34" s="238"/>
      <c r="C34" s="238"/>
      <c r="D34" s="238"/>
      <c r="E34" s="238"/>
      <c r="F34" s="238"/>
      <c r="G34" s="238"/>
      <c r="H34" s="238"/>
      <c r="I34" s="238"/>
      <c r="J34" s="239"/>
      <c r="K34" s="239"/>
      <c r="L34" s="238"/>
      <c r="M34" s="238"/>
      <c r="N34" s="238"/>
      <c r="O34" s="238"/>
      <c r="P34" s="238"/>
      <c r="Q34" s="238"/>
      <c r="R34" s="238"/>
      <c r="S34" s="238"/>
      <c r="T34" s="238"/>
      <c r="U34" s="238"/>
      <c r="V34" s="238"/>
      <c r="W34" s="238" t="s">
        <v>383</v>
      </c>
      <c r="X34" s="238"/>
      <c r="Y34" s="238"/>
    </row>
    <row r="35" spans="1:25" ht="12" customHeight="1" x14ac:dyDescent="0.25"/>
    <row r="36" spans="1:25" ht="12" customHeight="1" x14ac:dyDescent="0.25">
      <c r="B36" s="246" t="s">
        <v>2094</v>
      </c>
      <c r="C36" s="247"/>
      <c r="D36" s="248"/>
    </row>
    <row r="37" spans="1:25" ht="12" customHeight="1" x14ac:dyDescent="0.25">
      <c r="B37" s="246" t="s">
        <v>406</v>
      </c>
      <c r="C37" s="248"/>
      <c r="D37" s="247">
        <f>+S31</f>
        <v>1670</v>
      </c>
    </row>
    <row r="38" spans="1:25" ht="12" customHeight="1" x14ac:dyDescent="0.25">
      <c r="B38" s="249" t="s">
        <v>407</v>
      </c>
      <c r="C38" s="248"/>
      <c r="D38" s="247">
        <f>+X31</f>
        <v>157</v>
      </c>
    </row>
    <row r="39" spans="1:25" ht="12" customHeight="1" x14ac:dyDescent="0.25"/>
    <row r="40" spans="1:25" ht="12" customHeight="1" x14ac:dyDescent="0.25"/>
    <row r="41" spans="1:25" ht="12" customHeight="1" x14ac:dyDescent="0.25"/>
    <row r="42" spans="1:25" ht="12" customHeight="1" x14ac:dyDescent="0.25"/>
    <row r="43" spans="1:25" ht="12" customHeight="1" x14ac:dyDescent="0.25"/>
    <row r="44" spans="1:25" ht="12" customHeight="1" x14ac:dyDescent="0.25"/>
    <row r="45" spans="1:25" ht="12" customHeight="1" x14ac:dyDescent="0.25"/>
    <row r="46" spans="1:25" ht="12" customHeight="1" x14ac:dyDescent="0.25"/>
    <row r="47" spans="1:25" ht="12" customHeight="1" x14ac:dyDescent="0.25"/>
    <row r="48" spans="1:25"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36">
    <mergeCell ref="W33:Y33"/>
    <mergeCell ref="J32:K32"/>
    <mergeCell ref="L32:M32"/>
    <mergeCell ref="G31:G32"/>
    <mergeCell ref="H31:H32"/>
    <mergeCell ref="I31:I32"/>
    <mergeCell ref="N31:N32"/>
    <mergeCell ref="R31:R32"/>
    <mergeCell ref="S31:S32"/>
    <mergeCell ref="T31:T32"/>
    <mergeCell ref="O32:Q32"/>
    <mergeCell ref="D32:F32"/>
    <mergeCell ref="U31:U32"/>
    <mergeCell ref="X31:X32"/>
    <mergeCell ref="Y31:Y32"/>
    <mergeCell ref="V32:W32"/>
    <mergeCell ref="B8:B9"/>
    <mergeCell ref="B10:B19"/>
    <mergeCell ref="B20:B24"/>
    <mergeCell ref="B25:B30"/>
    <mergeCell ref="A31:C32"/>
    <mergeCell ref="A2:Y2"/>
    <mergeCell ref="A3:Y3"/>
    <mergeCell ref="A5:A7"/>
    <mergeCell ref="B5:B7"/>
    <mergeCell ref="D5:R5"/>
    <mergeCell ref="S5:S7"/>
    <mergeCell ref="Y5:Y7"/>
    <mergeCell ref="O6:Q6"/>
    <mergeCell ref="C5:C7"/>
    <mergeCell ref="D6:F6"/>
    <mergeCell ref="T5:W5"/>
    <mergeCell ref="X5:X7"/>
    <mergeCell ref="V6:W6"/>
    <mergeCell ref="J6:K6"/>
    <mergeCell ref="L6:M6"/>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000"/>
  <sheetViews>
    <sheetView workbookViewId="0"/>
  </sheetViews>
  <sheetFormatPr defaultColWidth="12.6328125" defaultRowHeight="15" customHeight="1" x14ac:dyDescent="0.25"/>
  <cols>
    <col min="1" max="1" width="5.08984375" customWidth="1"/>
    <col min="2" max="2" width="14.36328125" customWidth="1"/>
    <col min="3" max="3" width="18.90625" customWidth="1"/>
    <col min="4" max="5" width="9.90625" customWidth="1"/>
    <col min="6" max="6" width="9.7265625" customWidth="1"/>
    <col min="7" max="7" width="10.26953125" customWidth="1"/>
    <col min="8" max="10" width="10" customWidth="1"/>
    <col min="11" max="11" width="9.90625" customWidth="1"/>
    <col min="12" max="12" width="10.26953125" customWidth="1"/>
    <col min="13" max="13" width="10.90625" customWidth="1"/>
    <col min="14" max="14" width="10" customWidth="1"/>
    <col min="15" max="15" width="10.08984375" customWidth="1"/>
    <col min="16" max="17" width="7" customWidth="1"/>
    <col min="18" max="18" width="10.08984375" customWidth="1"/>
    <col min="19" max="19" width="14.7265625" customWidth="1"/>
    <col min="20" max="20" width="8.26953125" customWidth="1"/>
    <col min="21" max="26" width="8.90625" customWidth="1"/>
  </cols>
  <sheetData>
    <row r="1" spans="1:20" ht="12" customHeight="1" x14ac:dyDescent="0.5">
      <c r="A1" s="386" t="s">
        <v>2095</v>
      </c>
      <c r="B1" s="307"/>
      <c r="C1" s="307"/>
      <c r="D1" s="307"/>
      <c r="E1" s="307"/>
      <c r="F1" s="307"/>
      <c r="G1" s="307"/>
      <c r="H1" s="307"/>
      <c r="I1" s="307"/>
      <c r="J1" s="307"/>
      <c r="K1" s="307"/>
      <c r="L1" s="307"/>
      <c r="M1" s="307"/>
      <c r="N1" s="307"/>
      <c r="O1" s="307"/>
      <c r="P1" s="307"/>
      <c r="Q1" s="307"/>
      <c r="R1" s="307"/>
      <c r="S1" s="307"/>
      <c r="T1" s="307"/>
    </row>
    <row r="2" spans="1:20" ht="12" customHeight="1" x14ac:dyDescent="0.5">
      <c r="A2" s="386" t="s">
        <v>2096</v>
      </c>
      <c r="B2" s="307"/>
      <c r="C2" s="307"/>
      <c r="D2" s="307"/>
      <c r="E2" s="307"/>
      <c r="F2" s="307"/>
      <c r="G2" s="307"/>
      <c r="H2" s="307"/>
      <c r="I2" s="307"/>
      <c r="J2" s="307"/>
      <c r="K2" s="307"/>
      <c r="L2" s="307"/>
      <c r="M2" s="307"/>
      <c r="N2" s="307"/>
      <c r="O2" s="307"/>
      <c r="P2" s="307"/>
      <c r="Q2" s="307"/>
      <c r="R2" s="307"/>
      <c r="S2" s="307"/>
      <c r="T2" s="307"/>
    </row>
    <row r="3" spans="1:20" ht="12" customHeight="1" x14ac:dyDescent="0.45">
      <c r="A3" s="387" t="s">
        <v>389</v>
      </c>
      <c r="B3" s="388"/>
      <c r="C3" s="388"/>
      <c r="D3" s="250"/>
      <c r="E3" s="250"/>
      <c r="F3" s="250"/>
      <c r="G3" s="250"/>
      <c r="H3" s="250"/>
      <c r="I3" s="250"/>
      <c r="J3" s="250"/>
      <c r="K3" s="250"/>
      <c r="L3" s="250"/>
      <c r="M3" s="250"/>
      <c r="N3" s="251"/>
      <c r="O3" s="251"/>
      <c r="P3" s="251"/>
      <c r="Q3" s="251"/>
      <c r="R3" s="251"/>
      <c r="S3" s="251"/>
      <c r="T3" s="251"/>
    </row>
    <row r="4" spans="1:20" ht="12" customHeight="1" x14ac:dyDescent="0.25">
      <c r="A4" s="368" t="s">
        <v>320</v>
      </c>
      <c r="B4" s="368" t="s">
        <v>325</v>
      </c>
      <c r="C4" s="368" t="s">
        <v>326</v>
      </c>
      <c r="D4" s="372" t="s">
        <v>2060</v>
      </c>
      <c r="E4" s="312"/>
      <c r="F4" s="312"/>
      <c r="G4" s="312"/>
      <c r="H4" s="312"/>
      <c r="I4" s="312"/>
      <c r="J4" s="312"/>
      <c r="K4" s="312"/>
      <c r="L4" s="333"/>
      <c r="M4" s="368" t="s">
        <v>322</v>
      </c>
      <c r="N4" s="372" t="s">
        <v>2061</v>
      </c>
      <c r="O4" s="312"/>
      <c r="P4" s="312"/>
      <c r="Q4" s="312"/>
      <c r="R4" s="333"/>
      <c r="S4" s="368" t="s">
        <v>324</v>
      </c>
      <c r="T4" s="368" t="s">
        <v>312</v>
      </c>
    </row>
    <row r="5" spans="1:20" ht="19.5" customHeight="1" x14ac:dyDescent="0.25">
      <c r="A5" s="302"/>
      <c r="B5" s="302"/>
      <c r="C5" s="302"/>
      <c r="D5" s="220" t="s">
        <v>327</v>
      </c>
      <c r="E5" s="220" t="s">
        <v>328</v>
      </c>
      <c r="F5" s="220" t="s">
        <v>329</v>
      </c>
      <c r="G5" s="220" t="s">
        <v>330</v>
      </c>
      <c r="H5" s="220" t="s">
        <v>331</v>
      </c>
      <c r="I5" s="220" t="s">
        <v>332</v>
      </c>
      <c r="J5" s="220" t="s">
        <v>333</v>
      </c>
      <c r="K5" s="220" t="s">
        <v>334</v>
      </c>
      <c r="L5" s="220" t="s">
        <v>335</v>
      </c>
      <c r="M5" s="302"/>
      <c r="N5" s="220" t="s">
        <v>336</v>
      </c>
      <c r="O5" s="220" t="s">
        <v>337</v>
      </c>
      <c r="P5" s="372" t="s">
        <v>338</v>
      </c>
      <c r="Q5" s="333"/>
      <c r="R5" s="227" t="s">
        <v>339</v>
      </c>
      <c r="S5" s="302"/>
      <c r="T5" s="302"/>
    </row>
    <row r="6" spans="1:20" ht="12" customHeight="1" x14ac:dyDescent="0.25">
      <c r="A6" s="310"/>
      <c r="B6" s="310"/>
      <c r="C6" s="310"/>
      <c r="D6" s="220" t="s">
        <v>2062</v>
      </c>
      <c r="E6" s="220" t="s">
        <v>342</v>
      </c>
      <c r="F6" s="220" t="s">
        <v>343</v>
      </c>
      <c r="G6" s="220" t="s">
        <v>344</v>
      </c>
      <c r="H6" s="220" t="s">
        <v>2097</v>
      </c>
      <c r="I6" s="220" t="s">
        <v>351</v>
      </c>
      <c r="J6" s="220" t="s">
        <v>353</v>
      </c>
      <c r="K6" s="220" t="s">
        <v>355</v>
      </c>
      <c r="L6" s="220" t="s">
        <v>356</v>
      </c>
      <c r="M6" s="310"/>
      <c r="N6" s="220" t="s">
        <v>357</v>
      </c>
      <c r="O6" s="220" t="s">
        <v>358</v>
      </c>
      <c r="P6" s="220" t="s">
        <v>359</v>
      </c>
      <c r="Q6" s="220" t="s">
        <v>2098</v>
      </c>
      <c r="R6" s="220" t="s">
        <v>2099</v>
      </c>
      <c r="S6" s="310"/>
      <c r="T6" s="310"/>
    </row>
    <row r="7" spans="1:20" ht="12" customHeight="1" x14ac:dyDescent="0.25">
      <c r="A7" s="228">
        <v>1</v>
      </c>
      <c r="B7" s="228" t="s">
        <v>2100</v>
      </c>
      <c r="C7" s="252" t="s">
        <v>2101</v>
      </c>
      <c r="D7" s="228"/>
      <c r="E7" s="228"/>
      <c r="F7" s="228">
        <f>[1]PENOMORAN!Z200</f>
        <v>0</v>
      </c>
      <c r="G7" s="228">
        <f>[1]PENOMORAN!Z219</f>
        <v>0</v>
      </c>
      <c r="H7" s="228"/>
      <c r="I7" s="228">
        <f>[1]PENOMORAN!Z303</f>
        <v>0</v>
      </c>
      <c r="J7" s="228"/>
      <c r="K7" s="228"/>
      <c r="L7" s="228"/>
      <c r="M7" s="228">
        <f t="shared" ref="M7:M23" si="0">SUM(D7:L7)</f>
        <v>0</v>
      </c>
      <c r="N7" s="228"/>
      <c r="O7" s="228">
        <f>[1]PENOMORAN!Z557</f>
        <v>0</v>
      </c>
      <c r="P7" s="228">
        <f>[1]PENOMORAN!Z727</f>
        <v>0</v>
      </c>
      <c r="Q7" s="228"/>
      <c r="R7" s="228"/>
      <c r="S7" s="228">
        <f t="shared" ref="S7:S30" si="1">SUM(N7:R7)</f>
        <v>0</v>
      </c>
      <c r="T7" s="228">
        <f t="shared" ref="T7:T31" si="2">M7+S7</f>
        <v>0</v>
      </c>
    </row>
    <row r="8" spans="1:20" ht="12" customHeight="1" x14ac:dyDescent="0.25">
      <c r="A8" s="228">
        <f t="shared" ref="A8:A30" si="3">A7+1</f>
        <v>2</v>
      </c>
      <c r="B8" s="370" t="s">
        <v>2102</v>
      </c>
      <c r="C8" s="252" t="s">
        <v>2103</v>
      </c>
      <c r="D8" s="228">
        <f>[1]PENOMORAN!Z6</f>
        <v>0</v>
      </c>
      <c r="E8" s="228">
        <f>[1]PENOMORAN!Z140</f>
        <v>0</v>
      </c>
      <c r="F8" s="228">
        <f>[1]PENOMORAN!Z165</f>
        <v>0</v>
      </c>
      <c r="G8" s="228"/>
      <c r="H8" s="228">
        <f>[1]PENOMORAN!Z228</f>
        <v>0</v>
      </c>
      <c r="I8" s="228"/>
      <c r="J8" s="228"/>
      <c r="K8" s="228">
        <f>[1]PENOMORAN!Z334</f>
        <v>0</v>
      </c>
      <c r="L8" s="228"/>
      <c r="M8" s="228">
        <f t="shared" si="0"/>
        <v>0</v>
      </c>
      <c r="N8" s="228"/>
      <c r="O8" s="228"/>
      <c r="P8" s="228"/>
      <c r="Q8" s="228"/>
      <c r="R8" s="228"/>
      <c r="S8" s="228">
        <f t="shared" si="1"/>
        <v>0</v>
      </c>
      <c r="T8" s="228">
        <f t="shared" si="2"/>
        <v>0</v>
      </c>
    </row>
    <row r="9" spans="1:20" ht="12" customHeight="1" x14ac:dyDescent="0.25">
      <c r="A9" s="228">
        <f t="shared" si="3"/>
        <v>3</v>
      </c>
      <c r="B9" s="302"/>
      <c r="C9" s="252" t="s">
        <v>2104</v>
      </c>
      <c r="D9" s="228">
        <f>[1]PENOMORAN!Z26</f>
        <v>0</v>
      </c>
      <c r="E9" s="228">
        <f>[1]PENOMORAN!Z144</f>
        <v>0</v>
      </c>
      <c r="F9" s="228">
        <f>[1]PENOMORAN!Z173</f>
        <v>0</v>
      </c>
      <c r="G9" s="228"/>
      <c r="H9" s="228"/>
      <c r="I9" s="228"/>
      <c r="J9" s="228"/>
      <c r="K9" s="228">
        <f>[1]PENOMORAN!Z338</f>
        <v>0</v>
      </c>
      <c r="L9" s="228"/>
      <c r="M9" s="228">
        <f t="shared" si="0"/>
        <v>0</v>
      </c>
      <c r="N9" s="228"/>
      <c r="O9" s="228"/>
      <c r="P9" s="228"/>
      <c r="Q9" s="228"/>
      <c r="R9" s="228"/>
      <c r="S9" s="228">
        <f t="shared" si="1"/>
        <v>0</v>
      </c>
      <c r="T9" s="228">
        <f t="shared" si="2"/>
        <v>0</v>
      </c>
    </row>
    <row r="10" spans="1:20" ht="12" customHeight="1" x14ac:dyDescent="0.25">
      <c r="A10" s="228">
        <f t="shared" si="3"/>
        <v>4</v>
      </c>
      <c r="B10" s="302"/>
      <c r="C10" s="252" t="s">
        <v>2105</v>
      </c>
      <c r="D10" s="228">
        <f>[1]PENOMORAN!Z129</f>
        <v>0</v>
      </c>
      <c r="E10" s="228"/>
      <c r="F10" s="228"/>
      <c r="G10" s="228"/>
      <c r="H10" s="228"/>
      <c r="I10" s="228"/>
      <c r="J10" s="228"/>
      <c r="K10" s="228"/>
      <c r="L10" s="228"/>
      <c r="M10" s="228">
        <f t="shared" si="0"/>
        <v>0</v>
      </c>
      <c r="N10" s="228"/>
      <c r="O10" s="228"/>
      <c r="P10" s="228"/>
      <c r="Q10" s="228"/>
      <c r="R10" s="228"/>
      <c r="S10" s="228">
        <f t="shared" si="1"/>
        <v>0</v>
      </c>
      <c r="T10" s="228">
        <f t="shared" si="2"/>
        <v>0</v>
      </c>
    </row>
    <row r="11" spans="1:20" ht="12" customHeight="1" x14ac:dyDescent="0.25">
      <c r="A11" s="228">
        <f t="shared" si="3"/>
        <v>5</v>
      </c>
      <c r="B11" s="302"/>
      <c r="C11" s="252" t="s">
        <v>2106</v>
      </c>
      <c r="D11" s="228"/>
      <c r="E11" s="228"/>
      <c r="F11" s="228"/>
      <c r="G11" s="228"/>
      <c r="H11" s="228"/>
      <c r="I11" s="228"/>
      <c r="J11" s="228"/>
      <c r="K11" s="228"/>
      <c r="L11" s="228"/>
      <c r="M11" s="228">
        <f t="shared" si="0"/>
        <v>0</v>
      </c>
      <c r="N11" s="228">
        <f>[1]PENOMORAN!Z454</f>
        <v>0</v>
      </c>
      <c r="O11" s="228">
        <f>[1]PENOMORAN!Z555</f>
        <v>0</v>
      </c>
      <c r="P11" s="228">
        <f>[1]PENOMORAN!Z723</f>
        <v>0</v>
      </c>
      <c r="Q11" s="228"/>
      <c r="R11" s="228"/>
      <c r="S11" s="228">
        <f t="shared" si="1"/>
        <v>0</v>
      </c>
      <c r="T11" s="228">
        <f t="shared" si="2"/>
        <v>0</v>
      </c>
    </row>
    <row r="12" spans="1:20" ht="12" customHeight="1" x14ac:dyDescent="0.45">
      <c r="A12" s="228">
        <f t="shared" si="3"/>
        <v>6</v>
      </c>
      <c r="B12" s="302"/>
      <c r="C12" s="252" t="s">
        <v>2107</v>
      </c>
      <c r="D12" s="228"/>
      <c r="E12" s="228"/>
      <c r="F12" s="253"/>
      <c r="G12" s="253"/>
      <c r="H12" s="228">
        <f>[1]PENOMORAN!Z264</f>
        <v>0</v>
      </c>
      <c r="I12" s="228"/>
      <c r="J12" s="228"/>
      <c r="K12" s="228">
        <f>[1]PENOMORAN!Z440</f>
        <v>0</v>
      </c>
      <c r="L12" s="228"/>
      <c r="M12" s="228">
        <f t="shared" si="0"/>
        <v>0</v>
      </c>
      <c r="N12" s="228">
        <f>[1]PENOMORAN!Z488</f>
        <v>0</v>
      </c>
      <c r="O12" s="228"/>
      <c r="P12" s="228">
        <f>[1]PENOMORAN!Z823</f>
        <v>0</v>
      </c>
      <c r="Q12" s="228"/>
      <c r="R12" s="228"/>
      <c r="S12" s="228">
        <f t="shared" si="1"/>
        <v>0</v>
      </c>
      <c r="T12" s="228">
        <f t="shared" si="2"/>
        <v>0</v>
      </c>
    </row>
    <row r="13" spans="1:20" ht="12" customHeight="1" x14ac:dyDescent="0.25">
      <c r="A13" s="228">
        <f t="shared" si="3"/>
        <v>7</v>
      </c>
      <c r="B13" s="302"/>
      <c r="C13" s="252" t="s">
        <v>2108</v>
      </c>
      <c r="D13" s="228"/>
      <c r="E13" s="228"/>
      <c r="F13" s="228">
        <f>[1]PENOMORAN!Z208</f>
        <v>0</v>
      </c>
      <c r="G13" s="228">
        <f>[1]PENOMORAN!Z225</f>
        <v>0</v>
      </c>
      <c r="H13" s="228"/>
      <c r="I13" s="228"/>
      <c r="J13" s="228"/>
      <c r="K13" s="228">
        <f>[1]PENOMORAN!Z442</f>
        <v>0</v>
      </c>
      <c r="L13" s="228">
        <f>[1]PENOMORAN!Z451</f>
        <v>0</v>
      </c>
      <c r="M13" s="228">
        <f t="shared" si="0"/>
        <v>0</v>
      </c>
      <c r="N13" s="228"/>
      <c r="O13" s="228"/>
      <c r="P13" s="228"/>
      <c r="Q13" s="228"/>
      <c r="R13" s="228"/>
      <c r="S13" s="228">
        <f t="shared" si="1"/>
        <v>0</v>
      </c>
      <c r="T13" s="228">
        <f t="shared" si="2"/>
        <v>0</v>
      </c>
    </row>
    <row r="14" spans="1:20" ht="12" customHeight="1" x14ac:dyDescent="0.25">
      <c r="A14" s="228">
        <f t="shared" si="3"/>
        <v>8</v>
      </c>
      <c r="B14" s="302"/>
      <c r="C14" s="252" t="s">
        <v>2109</v>
      </c>
      <c r="D14" s="228"/>
      <c r="E14" s="228"/>
      <c r="F14" s="228"/>
      <c r="G14" s="228">
        <f>[1]PENOMORAN!Z223</f>
        <v>0</v>
      </c>
      <c r="H14" s="228">
        <f>[1]PENOMORAN!Z260</f>
        <v>0</v>
      </c>
      <c r="I14" s="228"/>
      <c r="J14" s="228">
        <f>[1]PENOMORAN!Z331</f>
        <v>0</v>
      </c>
      <c r="K14" s="228">
        <f>[1]PENOMORAN!Z412</f>
        <v>0</v>
      </c>
      <c r="L14" s="228">
        <f>[1]PENOMORAN!Z449</f>
        <v>0</v>
      </c>
      <c r="M14" s="228">
        <f t="shared" si="0"/>
        <v>0</v>
      </c>
      <c r="N14" s="228">
        <f>[1]PENOMORAN!Z492</f>
        <v>0</v>
      </c>
      <c r="O14" s="228"/>
      <c r="P14" s="228">
        <f>[1]PENOMORAN!Z825</f>
        <v>0</v>
      </c>
      <c r="Q14" s="228"/>
      <c r="R14" s="228"/>
      <c r="S14" s="228">
        <f t="shared" si="1"/>
        <v>0</v>
      </c>
      <c r="T14" s="228">
        <f t="shared" si="2"/>
        <v>0</v>
      </c>
    </row>
    <row r="15" spans="1:20" ht="12" customHeight="1" x14ac:dyDescent="0.25">
      <c r="A15" s="228">
        <f t="shared" si="3"/>
        <v>9</v>
      </c>
      <c r="B15" s="302"/>
      <c r="C15" s="252" t="s">
        <v>2110</v>
      </c>
      <c r="D15" s="228"/>
      <c r="E15" s="228"/>
      <c r="F15" s="228"/>
      <c r="G15" s="228"/>
      <c r="H15" s="228"/>
      <c r="I15" s="228"/>
      <c r="J15" s="228"/>
      <c r="K15" s="228"/>
      <c r="L15" s="228"/>
      <c r="M15" s="228">
        <f t="shared" si="0"/>
        <v>0</v>
      </c>
      <c r="N15" s="228"/>
      <c r="O15" s="228"/>
      <c r="P15" s="228">
        <f>[1]PENOMORAN!Z793</f>
        <v>0</v>
      </c>
      <c r="Q15" s="228"/>
      <c r="R15" s="228"/>
      <c r="S15" s="228">
        <f t="shared" si="1"/>
        <v>0</v>
      </c>
      <c r="T15" s="228">
        <f t="shared" si="2"/>
        <v>0</v>
      </c>
    </row>
    <row r="16" spans="1:20" ht="12" customHeight="1" x14ac:dyDescent="0.25">
      <c r="A16" s="228">
        <f t="shared" si="3"/>
        <v>10</v>
      </c>
      <c r="B16" s="302"/>
      <c r="C16" s="252" t="s">
        <v>2111</v>
      </c>
      <c r="D16" s="228"/>
      <c r="E16" s="228">
        <f>[1]PENOMORAN!Z156</f>
        <v>0</v>
      </c>
      <c r="F16" s="228">
        <f>[1]PENOMORAN!Z202</f>
        <v>0</v>
      </c>
      <c r="G16" s="228">
        <f>[1]PENOMORAN!Z217</f>
        <v>0</v>
      </c>
      <c r="H16" s="228"/>
      <c r="I16" s="228"/>
      <c r="J16" s="228"/>
      <c r="K16" s="228"/>
      <c r="L16" s="228">
        <f>[1]PENOMORAN!Z445</f>
        <v>0</v>
      </c>
      <c r="M16" s="228">
        <f t="shared" si="0"/>
        <v>0</v>
      </c>
      <c r="N16" s="228"/>
      <c r="O16" s="228"/>
      <c r="P16" s="228">
        <f>[1]PENOMORAN!Z739+[1]PENOMORAN!Z765+[1]PENOMORAN!Z781</f>
        <v>0</v>
      </c>
      <c r="Q16" s="228"/>
      <c r="R16" s="228"/>
      <c r="S16" s="228">
        <f t="shared" si="1"/>
        <v>0</v>
      </c>
      <c r="T16" s="228">
        <f t="shared" si="2"/>
        <v>0</v>
      </c>
    </row>
    <row r="17" spans="1:20" ht="12" customHeight="1" x14ac:dyDescent="0.25">
      <c r="A17" s="228">
        <f t="shared" si="3"/>
        <v>11</v>
      </c>
      <c r="B17" s="302"/>
      <c r="C17" s="252" t="s">
        <v>2112</v>
      </c>
      <c r="D17" s="228"/>
      <c r="E17" s="228"/>
      <c r="F17" s="228"/>
      <c r="G17" s="228">
        <f>[1]PENOMORAN!Z211</f>
        <v>0</v>
      </c>
      <c r="H17" s="228"/>
      <c r="I17" s="228">
        <f>[1]PENOMORAN!Z322</f>
        <v>0</v>
      </c>
      <c r="J17" s="228">
        <f>[1]PENOMORAN!Z327</f>
        <v>0</v>
      </c>
      <c r="K17" s="228">
        <f>[1]PENOMORAN!Z410</f>
        <v>0</v>
      </c>
      <c r="L17" s="228"/>
      <c r="M17" s="228">
        <f t="shared" si="0"/>
        <v>0</v>
      </c>
      <c r="N17" s="228">
        <f>[1]PENOMORAN!Z482</f>
        <v>0</v>
      </c>
      <c r="O17" s="228"/>
      <c r="P17" s="228">
        <f>[1]PENOMORAN!Z821</f>
        <v>0</v>
      </c>
      <c r="Q17" s="228"/>
      <c r="R17" s="228"/>
      <c r="S17" s="228">
        <f t="shared" si="1"/>
        <v>0</v>
      </c>
      <c r="T17" s="228">
        <f t="shared" si="2"/>
        <v>0</v>
      </c>
    </row>
    <row r="18" spans="1:20" ht="12" customHeight="1" x14ac:dyDescent="0.25">
      <c r="A18" s="228">
        <f t="shared" si="3"/>
        <v>12</v>
      </c>
      <c r="B18" s="302"/>
      <c r="C18" s="252" t="s">
        <v>2113</v>
      </c>
      <c r="D18" s="228">
        <f>[1]PENOMORAN!Z131</f>
        <v>0</v>
      </c>
      <c r="E18" s="228">
        <f>[1]PENOMORAN!Z160</f>
        <v>0</v>
      </c>
      <c r="F18" s="228">
        <f>[1]PENOMORAN!Z204</f>
        <v>0</v>
      </c>
      <c r="G18" s="228"/>
      <c r="H18" s="228">
        <f>[1]PENOMORAN!Z256</f>
        <v>0</v>
      </c>
      <c r="I18" s="228"/>
      <c r="J18" s="228"/>
      <c r="K18" s="228">
        <f>[1]PENOMORAN!Z406</f>
        <v>0</v>
      </c>
      <c r="L18" s="228">
        <f>[1]PENOMORAN!Z447</f>
        <v>0</v>
      </c>
      <c r="M18" s="228">
        <f t="shared" si="0"/>
        <v>0</v>
      </c>
      <c r="N18" s="228"/>
      <c r="O18" s="228"/>
      <c r="P18" s="228">
        <f>[1]PENOMORAN!Z805</f>
        <v>0</v>
      </c>
      <c r="Q18" s="228"/>
      <c r="R18" s="228">
        <f>[1]PENOMORAN!Z1279</f>
        <v>0</v>
      </c>
      <c r="S18" s="228">
        <f t="shared" si="1"/>
        <v>0</v>
      </c>
      <c r="T18" s="228">
        <f t="shared" si="2"/>
        <v>0</v>
      </c>
    </row>
    <row r="19" spans="1:20" ht="12" customHeight="1" x14ac:dyDescent="0.25">
      <c r="A19" s="228">
        <f t="shared" si="3"/>
        <v>13</v>
      </c>
      <c r="B19" s="310"/>
      <c r="C19" s="252" t="s">
        <v>2114</v>
      </c>
      <c r="D19" s="228"/>
      <c r="E19" s="228"/>
      <c r="F19" s="228"/>
      <c r="G19" s="228"/>
      <c r="H19" s="228">
        <f>[1]PENOMORAN!Z274+[1]PENOMORAN!Z286</f>
        <v>0</v>
      </c>
      <c r="I19" s="228">
        <f>[1]PENOMORAN!Z307</f>
        <v>0</v>
      </c>
      <c r="J19" s="228"/>
      <c r="K19" s="228">
        <f>[1]PENOMORAN!Z416</f>
        <v>0</v>
      </c>
      <c r="L19" s="228"/>
      <c r="M19" s="228">
        <f t="shared" si="0"/>
        <v>0</v>
      </c>
      <c r="N19" s="228">
        <f>[1]PENOMORAN!Z498+[1]PENOMORAN!Z526</f>
        <v>0</v>
      </c>
      <c r="O19" s="228">
        <f>[1]PENOMORAN!Z569</f>
        <v>0</v>
      </c>
      <c r="P19" s="228">
        <f>[1]PENOMORAN!Z827</f>
        <v>0</v>
      </c>
      <c r="Q19" s="228"/>
      <c r="R19" s="228"/>
      <c r="S19" s="228">
        <f t="shared" si="1"/>
        <v>0</v>
      </c>
      <c r="T19" s="228">
        <f t="shared" si="2"/>
        <v>0</v>
      </c>
    </row>
    <row r="20" spans="1:20" ht="12" customHeight="1" x14ac:dyDescent="0.25">
      <c r="A20" s="228">
        <f t="shared" si="3"/>
        <v>14</v>
      </c>
      <c r="B20" s="370" t="s">
        <v>2115</v>
      </c>
      <c r="C20" s="252" t="s">
        <v>2116</v>
      </c>
      <c r="D20" s="228">
        <f>[1]PENOMORAN!Z28</f>
        <v>0</v>
      </c>
      <c r="E20" s="228">
        <f>[1]PENOMORAN!Z146</f>
        <v>0</v>
      </c>
      <c r="F20" s="228">
        <f>[1]PENOMORAN!Z175</f>
        <v>0</v>
      </c>
      <c r="G20" s="228"/>
      <c r="H20" s="228"/>
      <c r="I20" s="228"/>
      <c r="J20" s="228"/>
      <c r="K20" s="228">
        <f>[1]PENOMORAN!Z340</f>
        <v>0</v>
      </c>
      <c r="L20" s="228"/>
      <c r="M20" s="228">
        <f t="shared" si="0"/>
        <v>0</v>
      </c>
      <c r="N20" s="228"/>
      <c r="O20" s="228"/>
      <c r="P20" s="228"/>
      <c r="Q20" s="228"/>
      <c r="R20" s="228"/>
      <c r="S20" s="228">
        <f t="shared" si="1"/>
        <v>0</v>
      </c>
      <c r="T20" s="228">
        <f t="shared" si="2"/>
        <v>0</v>
      </c>
    </row>
    <row r="21" spans="1:20" ht="12" customHeight="1" x14ac:dyDescent="0.25">
      <c r="A21" s="228">
        <f t="shared" si="3"/>
        <v>15</v>
      </c>
      <c r="B21" s="310"/>
      <c r="C21" s="252" t="s">
        <v>2117</v>
      </c>
      <c r="D21" s="228"/>
      <c r="E21" s="228"/>
      <c r="F21" s="228"/>
      <c r="G21" s="228"/>
      <c r="H21" s="228">
        <f>[1]PENOMORAN!Z300</f>
        <v>0</v>
      </c>
      <c r="I21" s="228">
        <f>[1]PENOMORAN!Z319</f>
        <v>0</v>
      </c>
      <c r="J21" s="228"/>
      <c r="K21" s="228">
        <f>[1]PENOMORAN!Z414</f>
        <v>0</v>
      </c>
      <c r="L21" s="228"/>
      <c r="M21" s="228">
        <f t="shared" si="0"/>
        <v>0</v>
      </c>
      <c r="N21" s="228"/>
      <c r="O21" s="228"/>
      <c r="P21" s="228"/>
      <c r="Q21" s="228"/>
      <c r="R21" s="228"/>
      <c r="S21" s="228">
        <f t="shared" si="1"/>
        <v>0</v>
      </c>
      <c r="T21" s="228">
        <f t="shared" si="2"/>
        <v>0</v>
      </c>
    </row>
    <row r="22" spans="1:20" ht="12" customHeight="1" x14ac:dyDescent="0.25">
      <c r="A22" s="228">
        <f t="shared" si="3"/>
        <v>16</v>
      </c>
      <c r="B22" s="228" t="s">
        <v>2118</v>
      </c>
      <c r="C22" s="252" t="s">
        <v>2119</v>
      </c>
      <c r="D22" s="228">
        <f>[1]PENOMORAN!Z40+[1]PENOMORAN!Z85+[1]PENOMORAN!Z123</f>
        <v>0</v>
      </c>
      <c r="E22" s="228">
        <f>[1]PENOMORAN!Z148</f>
        <v>0</v>
      </c>
      <c r="F22" s="228">
        <f>[1]PENOMORAN!Z181</f>
        <v>0</v>
      </c>
      <c r="G22" s="228"/>
      <c r="H22" s="228">
        <f>[1]PENOMORAN!Z230</f>
        <v>0</v>
      </c>
      <c r="I22" s="228"/>
      <c r="J22" s="228"/>
      <c r="K22" s="228">
        <f>[1]PENOMORAN!Z342+[1]PENOMORAN!Z356</f>
        <v>0</v>
      </c>
      <c r="L22" s="228"/>
      <c r="M22" s="228">
        <f t="shared" si="0"/>
        <v>0</v>
      </c>
      <c r="N22" s="228">
        <f>[1]PENOMORAN!Z474</f>
        <v>0</v>
      </c>
      <c r="O22" s="228"/>
      <c r="P22" s="228">
        <f>[1]PENOMORAN!Z711</f>
        <v>0</v>
      </c>
      <c r="Q22" s="228"/>
      <c r="R22" s="228"/>
      <c r="S22" s="228">
        <f t="shared" si="1"/>
        <v>0</v>
      </c>
      <c r="T22" s="228">
        <f t="shared" si="2"/>
        <v>0</v>
      </c>
    </row>
    <row r="23" spans="1:20" ht="12" customHeight="1" x14ac:dyDescent="0.25">
      <c r="A23" s="228">
        <f t="shared" si="3"/>
        <v>17</v>
      </c>
      <c r="B23" s="370" t="s">
        <v>2120</v>
      </c>
      <c r="C23" s="252" t="s">
        <v>2121</v>
      </c>
      <c r="D23" s="228"/>
      <c r="E23" s="228">
        <f>[1]PENOMORAN!Z150</f>
        <v>0</v>
      </c>
      <c r="F23" s="228"/>
      <c r="G23" s="228"/>
      <c r="H23" s="228"/>
      <c r="I23" s="228"/>
      <c r="J23" s="228"/>
      <c r="K23" s="228"/>
      <c r="L23" s="228"/>
      <c r="M23" s="228">
        <f t="shared" si="0"/>
        <v>0</v>
      </c>
      <c r="N23" s="228"/>
      <c r="O23" s="228"/>
      <c r="P23" s="228"/>
      <c r="Q23" s="228"/>
      <c r="R23" s="228">
        <f>2</f>
        <v>2</v>
      </c>
      <c r="S23" s="228">
        <f t="shared" si="1"/>
        <v>2</v>
      </c>
      <c r="T23" s="228">
        <f t="shared" si="2"/>
        <v>2</v>
      </c>
    </row>
    <row r="24" spans="1:20" ht="12" customHeight="1" x14ac:dyDescent="0.25">
      <c r="A24" s="228">
        <f t="shared" si="3"/>
        <v>18</v>
      </c>
      <c r="B24" s="310"/>
      <c r="C24" s="252" t="s">
        <v>2122</v>
      </c>
      <c r="D24" s="228"/>
      <c r="E24" s="228"/>
      <c r="F24" s="228"/>
      <c r="G24" s="228"/>
      <c r="H24" s="228"/>
      <c r="I24" s="228"/>
      <c r="J24" s="228"/>
      <c r="K24" s="228"/>
      <c r="L24" s="228"/>
      <c r="M24" s="228"/>
      <c r="N24" s="228"/>
      <c r="O24" s="228"/>
      <c r="P24" s="228">
        <f>[1]PENOMORAN!Z847</f>
        <v>0</v>
      </c>
      <c r="Q24" s="228"/>
      <c r="R24" s="228"/>
      <c r="S24" s="228">
        <f t="shared" si="1"/>
        <v>0</v>
      </c>
      <c r="T24" s="228">
        <f t="shared" si="2"/>
        <v>0</v>
      </c>
    </row>
    <row r="25" spans="1:20" ht="12" customHeight="1" x14ac:dyDescent="0.25">
      <c r="A25" s="228">
        <f t="shared" si="3"/>
        <v>19</v>
      </c>
      <c r="B25" s="370" t="s">
        <v>2123</v>
      </c>
      <c r="C25" s="252" t="s">
        <v>2124</v>
      </c>
      <c r="D25" s="228"/>
      <c r="E25" s="228"/>
      <c r="F25" s="228"/>
      <c r="G25" s="228"/>
      <c r="H25" s="228"/>
      <c r="I25" s="228"/>
      <c r="J25" s="228"/>
      <c r="K25" s="228"/>
      <c r="L25" s="228"/>
      <c r="M25" s="228">
        <f t="shared" ref="M25:M30" si="4">SUM(D25:L25)</f>
        <v>0</v>
      </c>
      <c r="N25" s="228"/>
      <c r="O25" s="228"/>
      <c r="P25" s="228">
        <f>[1]PENOMORAN!Z596</f>
        <v>0</v>
      </c>
      <c r="Q25" s="228"/>
      <c r="R25" s="228"/>
      <c r="S25" s="228">
        <f t="shared" si="1"/>
        <v>0</v>
      </c>
      <c r="T25" s="228">
        <f t="shared" si="2"/>
        <v>0</v>
      </c>
    </row>
    <row r="26" spans="1:20" ht="12" customHeight="1" x14ac:dyDescent="0.25">
      <c r="A26" s="228">
        <f t="shared" si="3"/>
        <v>20</v>
      </c>
      <c r="B26" s="302"/>
      <c r="C26" s="252" t="s">
        <v>2125</v>
      </c>
      <c r="D26" s="228"/>
      <c r="E26" s="228"/>
      <c r="F26" s="228"/>
      <c r="G26" s="228"/>
      <c r="H26" s="228"/>
      <c r="I26" s="228"/>
      <c r="J26" s="228"/>
      <c r="K26" s="228"/>
      <c r="L26" s="228"/>
      <c r="M26" s="228">
        <f t="shared" si="4"/>
        <v>0</v>
      </c>
      <c r="N26" s="228"/>
      <c r="O26" s="228"/>
      <c r="Q26" s="228">
        <f>[1]PENOMORAN!Z874+[1]PENOMORAN!Z896+[1]PENOMORAN!Z940+[1]PENOMORAN!Z984+[1]PENOMORAN!Z1028+[1]PENOMORAN!Z1058+[1]PENOMORAN!Z1070</f>
        <v>0</v>
      </c>
      <c r="R26" s="228"/>
      <c r="S26" s="228">
        <f t="shared" si="1"/>
        <v>0</v>
      </c>
      <c r="T26" s="228">
        <f t="shared" si="2"/>
        <v>0</v>
      </c>
    </row>
    <row r="27" spans="1:20" ht="12" customHeight="1" x14ac:dyDescent="0.25">
      <c r="A27" s="228">
        <f t="shared" si="3"/>
        <v>21</v>
      </c>
      <c r="B27" s="302"/>
      <c r="C27" s="252" t="s">
        <v>2126</v>
      </c>
      <c r="D27" s="228"/>
      <c r="E27" s="228"/>
      <c r="F27" s="228"/>
      <c r="G27" s="228"/>
      <c r="H27" s="228"/>
      <c r="I27" s="228"/>
      <c r="J27" s="228"/>
      <c r="K27" s="228"/>
      <c r="L27" s="228"/>
      <c r="M27" s="228">
        <f t="shared" si="4"/>
        <v>0</v>
      </c>
      <c r="N27" s="228"/>
      <c r="O27" s="228"/>
      <c r="P27" s="228"/>
      <c r="Q27" s="228"/>
      <c r="R27" s="228">
        <f>[1]PENOMORAN!Z1095+[1]PENOMORAN!Z1140+[1]PENOMORAN!Z1167+[1]PENOMORAN!Z1212+[1]PENOMORAN!Z1257</f>
        <v>0</v>
      </c>
      <c r="S27" s="228">
        <f t="shared" si="1"/>
        <v>0</v>
      </c>
      <c r="T27" s="228">
        <f t="shared" si="2"/>
        <v>0</v>
      </c>
    </row>
    <row r="28" spans="1:20" ht="12" customHeight="1" x14ac:dyDescent="0.45">
      <c r="A28" s="228">
        <f t="shared" si="3"/>
        <v>22</v>
      </c>
      <c r="B28" s="302"/>
      <c r="C28" s="252" t="s">
        <v>2127</v>
      </c>
      <c r="D28" s="228"/>
      <c r="E28" s="228"/>
      <c r="F28" s="228"/>
      <c r="G28" s="228"/>
      <c r="H28" s="228"/>
      <c r="I28" s="228"/>
      <c r="J28" s="228"/>
      <c r="K28" s="228"/>
      <c r="L28" s="228"/>
      <c r="M28" s="228">
        <f t="shared" si="4"/>
        <v>0</v>
      </c>
      <c r="N28" s="228"/>
      <c r="O28" s="228"/>
      <c r="P28" s="253"/>
      <c r="Q28" s="228">
        <f>[1]PENOMORAN!Z1087</f>
        <v>0</v>
      </c>
      <c r="R28" s="228">
        <f>[1]PENOMORAN!Z1275</f>
        <v>0</v>
      </c>
      <c r="S28" s="228">
        <f t="shared" si="1"/>
        <v>0</v>
      </c>
      <c r="T28" s="228">
        <f t="shared" si="2"/>
        <v>0</v>
      </c>
    </row>
    <row r="29" spans="1:20" ht="12" customHeight="1" x14ac:dyDescent="0.25">
      <c r="A29" s="228">
        <f t="shared" si="3"/>
        <v>23</v>
      </c>
      <c r="B29" s="310"/>
      <c r="C29" s="252" t="s">
        <v>2128</v>
      </c>
      <c r="D29" s="228"/>
      <c r="E29" s="228"/>
      <c r="F29" s="228"/>
      <c r="G29" s="228"/>
      <c r="H29" s="228"/>
      <c r="I29" s="228"/>
      <c r="J29" s="228"/>
      <c r="K29" s="228"/>
      <c r="L29" s="228"/>
      <c r="M29" s="228">
        <f t="shared" si="4"/>
        <v>0</v>
      </c>
      <c r="N29" s="228"/>
      <c r="O29" s="228"/>
      <c r="P29" s="228">
        <f>[1]PENOMORAN!Z813</f>
        <v>0</v>
      </c>
      <c r="Q29" s="228">
        <f>[1]PENOMORAN!Z1091</f>
        <v>0</v>
      </c>
      <c r="R29" s="228"/>
      <c r="S29" s="228">
        <f t="shared" si="1"/>
        <v>0</v>
      </c>
      <c r="T29" s="228">
        <f t="shared" si="2"/>
        <v>0</v>
      </c>
    </row>
    <row r="30" spans="1:20" ht="12" customHeight="1" x14ac:dyDescent="0.25">
      <c r="A30" s="228">
        <f t="shared" si="3"/>
        <v>24</v>
      </c>
      <c r="B30" s="228" t="s">
        <v>2129</v>
      </c>
      <c r="C30" s="252" t="s">
        <v>2130</v>
      </c>
      <c r="D30" s="228"/>
      <c r="E30" s="228"/>
      <c r="F30" s="228"/>
      <c r="G30" s="228"/>
      <c r="H30" s="228"/>
      <c r="I30" s="228"/>
      <c r="J30" s="228"/>
      <c r="K30" s="228">
        <f>[1]PENOMORAN!Z392</f>
        <v>0</v>
      </c>
      <c r="L30" s="228"/>
      <c r="M30" s="228">
        <f t="shared" si="4"/>
        <v>0</v>
      </c>
      <c r="N30" s="228"/>
      <c r="O30" s="228"/>
      <c r="P30" s="228">
        <f>[1]PENOMORAN!Z602+[1]PENOMORAN!Z640+[1]PENOMORAN!Z684</f>
        <v>0</v>
      </c>
      <c r="Q30" s="228"/>
      <c r="R30" s="228"/>
      <c r="S30" s="228">
        <f t="shared" si="1"/>
        <v>0</v>
      </c>
      <c r="T30" s="228">
        <f t="shared" si="2"/>
        <v>0</v>
      </c>
    </row>
    <row r="31" spans="1:20" ht="12" customHeight="1" x14ac:dyDescent="0.25">
      <c r="A31" s="392" t="s">
        <v>312</v>
      </c>
      <c r="B31" s="362"/>
      <c r="C31" s="363"/>
      <c r="D31" s="368">
        <f t="shared" ref="D31:M31" si="5">SUM(D7:D30)</f>
        <v>0</v>
      </c>
      <c r="E31" s="368">
        <f t="shared" si="5"/>
        <v>0</v>
      </c>
      <c r="F31" s="368">
        <f t="shared" si="5"/>
        <v>0</v>
      </c>
      <c r="G31" s="368">
        <f t="shared" si="5"/>
        <v>0</v>
      </c>
      <c r="H31" s="368">
        <f t="shared" si="5"/>
        <v>0</v>
      </c>
      <c r="I31" s="368">
        <f t="shared" si="5"/>
        <v>0</v>
      </c>
      <c r="J31" s="368">
        <f t="shared" si="5"/>
        <v>0</v>
      </c>
      <c r="K31" s="368">
        <f t="shared" si="5"/>
        <v>0</v>
      </c>
      <c r="L31" s="368">
        <f t="shared" si="5"/>
        <v>0</v>
      </c>
      <c r="M31" s="368">
        <f t="shared" si="5"/>
        <v>0</v>
      </c>
      <c r="N31" s="368">
        <f t="shared" ref="N31:O31" si="6">SUM(N7:N29)</f>
        <v>0</v>
      </c>
      <c r="O31" s="368">
        <f t="shared" si="6"/>
        <v>0</v>
      </c>
      <c r="P31" s="220">
        <f>SUM(P7:P30)</f>
        <v>0</v>
      </c>
      <c r="Q31" s="220">
        <f t="shared" ref="Q31:R31" si="7">SUM(Q7:Q29)</f>
        <v>0</v>
      </c>
      <c r="R31" s="368">
        <f t="shared" si="7"/>
        <v>2</v>
      </c>
      <c r="S31" s="368">
        <f>SUM(S7:S30)</f>
        <v>2</v>
      </c>
      <c r="T31" s="368">
        <f t="shared" si="2"/>
        <v>2</v>
      </c>
    </row>
    <row r="32" spans="1:20" ht="12" customHeight="1" x14ac:dyDescent="0.25">
      <c r="A32" s="364"/>
      <c r="B32" s="365"/>
      <c r="C32" s="336"/>
      <c r="D32" s="310"/>
      <c r="E32" s="310"/>
      <c r="F32" s="310"/>
      <c r="G32" s="310"/>
      <c r="H32" s="310"/>
      <c r="I32" s="310"/>
      <c r="J32" s="310"/>
      <c r="K32" s="310"/>
      <c r="L32" s="310"/>
      <c r="M32" s="310"/>
      <c r="N32" s="310"/>
      <c r="O32" s="310"/>
      <c r="P32" s="372">
        <f>P31+Q31</f>
        <v>0</v>
      </c>
      <c r="Q32" s="333"/>
      <c r="R32" s="310"/>
      <c r="S32" s="310"/>
      <c r="T32" s="310"/>
    </row>
    <row r="33" spans="1:20" ht="12" hidden="1" customHeight="1" x14ac:dyDescent="0.25">
      <c r="A33" s="228">
        <v>1</v>
      </c>
      <c r="B33" s="370" t="s">
        <v>2131</v>
      </c>
      <c r="C33" s="252" t="s">
        <v>2132</v>
      </c>
      <c r="D33" s="228"/>
      <c r="E33" s="228"/>
      <c r="F33" s="228"/>
      <c r="G33" s="228"/>
      <c r="H33" s="228"/>
      <c r="I33" s="228"/>
      <c r="J33" s="228"/>
      <c r="K33" s="228"/>
      <c r="L33" s="228"/>
      <c r="M33" s="228">
        <v>0</v>
      </c>
      <c r="N33" s="228"/>
      <c r="O33" s="228"/>
      <c r="P33" s="228"/>
      <c r="Q33" s="228"/>
      <c r="R33" s="228">
        <v>96</v>
      </c>
      <c r="S33" s="228">
        <v>96</v>
      </c>
      <c r="T33" s="228">
        <v>96</v>
      </c>
    </row>
    <row r="34" spans="1:20" ht="12" hidden="1" customHeight="1" x14ac:dyDescent="0.25">
      <c r="A34" s="228">
        <v>2</v>
      </c>
      <c r="B34" s="302"/>
      <c r="C34" s="252" t="s">
        <v>2133</v>
      </c>
      <c r="D34" s="228"/>
      <c r="E34" s="228">
        <v>1</v>
      </c>
      <c r="F34" s="228"/>
      <c r="G34" s="228">
        <v>1</v>
      </c>
      <c r="H34" s="228">
        <v>84</v>
      </c>
      <c r="I34" s="228"/>
      <c r="J34" s="228"/>
      <c r="K34" s="228"/>
      <c r="L34" s="228"/>
      <c r="M34" s="228">
        <v>86</v>
      </c>
      <c r="N34" s="228"/>
      <c r="O34" s="228"/>
      <c r="P34" s="228"/>
      <c r="Q34" s="228"/>
      <c r="R34" s="228"/>
      <c r="S34" s="228">
        <v>0</v>
      </c>
      <c r="T34" s="228">
        <v>172</v>
      </c>
    </row>
    <row r="35" spans="1:20" ht="12" hidden="1" customHeight="1" x14ac:dyDescent="0.25">
      <c r="A35" s="228">
        <v>3</v>
      </c>
      <c r="B35" s="310"/>
      <c r="C35" s="252" t="s">
        <v>2134</v>
      </c>
      <c r="D35" s="228"/>
      <c r="E35" s="228"/>
      <c r="F35" s="228"/>
      <c r="G35" s="228"/>
      <c r="H35" s="228"/>
      <c r="I35" s="228"/>
      <c r="J35" s="228"/>
      <c r="K35" s="228"/>
      <c r="L35" s="228"/>
      <c r="M35" s="228">
        <v>0</v>
      </c>
      <c r="N35" s="228"/>
      <c r="O35" s="228"/>
      <c r="P35" s="228"/>
      <c r="Q35" s="228"/>
      <c r="R35" s="228"/>
      <c r="S35" s="228">
        <v>13</v>
      </c>
      <c r="T35" s="228">
        <v>13</v>
      </c>
    </row>
    <row r="36" spans="1:20" ht="12" hidden="1" customHeight="1" x14ac:dyDescent="0.25">
      <c r="A36" s="228">
        <v>4</v>
      </c>
      <c r="B36" s="370" t="s">
        <v>2135</v>
      </c>
      <c r="C36" s="252" t="s">
        <v>2136</v>
      </c>
      <c r="D36" s="228"/>
      <c r="E36" s="228"/>
      <c r="F36" s="228"/>
      <c r="G36" s="228"/>
      <c r="H36" s="228">
        <v>10</v>
      </c>
      <c r="I36" s="228"/>
      <c r="J36" s="228"/>
      <c r="K36" s="228"/>
      <c r="L36" s="228"/>
      <c r="M36" s="228">
        <v>10</v>
      </c>
      <c r="N36" s="228"/>
      <c r="O36" s="228"/>
      <c r="P36" s="228"/>
      <c r="Q36" s="228"/>
      <c r="R36" s="228"/>
      <c r="S36" s="228">
        <v>0</v>
      </c>
      <c r="T36" s="228">
        <v>20</v>
      </c>
    </row>
    <row r="37" spans="1:20" ht="12" hidden="1" customHeight="1" x14ac:dyDescent="0.25">
      <c r="A37" s="228">
        <v>5</v>
      </c>
      <c r="B37" s="310"/>
      <c r="C37" s="252" t="s">
        <v>2137</v>
      </c>
      <c r="D37" s="228"/>
      <c r="E37" s="228"/>
      <c r="F37" s="228"/>
      <c r="G37" s="228"/>
      <c r="H37" s="228">
        <v>10</v>
      </c>
      <c r="I37" s="228"/>
      <c r="J37" s="228"/>
      <c r="K37" s="228"/>
      <c r="L37" s="228"/>
      <c r="M37" s="228">
        <v>10</v>
      </c>
      <c r="N37" s="228"/>
      <c r="O37" s="228"/>
      <c r="P37" s="228"/>
      <c r="Q37" s="228"/>
      <c r="R37" s="228"/>
      <c r="S37" s="228">
        <v>0</v>
      </c>
      <c r="T37" s="228">
        <v>20</v>
      </c>
    </row>
    <row r="38" spans="1:20" ht="12" hidden="1" customHeight="1" x14ac:dyDescent="0.25">
      <c r="A38" s="372" t="s">
        <v>2138</v>
      </c>
      <c r="B38" s="312"/>
      <c r="C38" s="333"/>
      <c r="D38" s="220">
        <v>0</v>
      </c>
      <c r="E38" s="220">
        <v>1</v>
      </c>
      <c r="F38" s="220">
        <v>0</v>
      </c>
      <c r="G38" s="220">
        <v>1</v>
      </c>
      <c r="H38" s="220">
        <v>104</v>
      </c>
      <c r="I38" s="220">
        <v>0</v>
      </c>
      <c r="J38" s="220">
        <v>0</v>
      </c>
      <c r="K38" s="220">
        <v>0</v>
      </c>
      <c r="L38" s="220">
        <v>0</v>
      </c>
      <c r="M38" s="220">
        <v>106</v>
      </c>
      <c r="N38" s="220">
        <v>0</v>
      </c>
      <c r="O38" s="220">
        <v>0</v>
      </c>
      <c r="P38" s="220"/>
      <c r="Q38" s="220"/>
      <c r="R38" s="220">
        <v>96</v>
      </c>
      <c r="S38" s="220">
        <v>109</v>
      </c>
      <c r="T38" s="220">
        <v>321</v>
      </c>
    </row>
    <row r="39" spans="1:20" ht="12" customHeight="1" x14ac:dyDescent="0.25"/>
    <row r="40" spans="1:20" ht="12" customHeight="1" x14ac:dyDescent="0.25"/>
    <row r="41" spans="1:20" ht="12" customHeight="1" x14ac:dyDescent="0.5">
      <c r="A41" s="386" t="s">
        <v>2095</v>
      </c>
      <c r="B41" s="307"/>
      <c r="C41" s="307"/>
      <c r="D41" s="307"/>
      <c r="E41" s="307"/>
      <c r="F41" s="307"/>
      <c r="G41" s="307"/>
      <c r="H41" s="307"/>
      <c r="I41" s="307"/>
      <c r="J41" s="307"/>
      <c r="K41" s="307"/>
      <c r="L41" s="307"/>
      <c r="M41" s="307"/>
      <c r="N41" s="307"/>
      <c r="O41" s="307"/>
      <c r="P41" s="307"/>
      <c r="Q41" s="307"/>
      <c r="R41" s="307"/>
      <c r="S41" s="307"/>
      <c r="T41" s="307"/>
    </row>
    <row r="42" spans="1:20" ht="12" customHeight="1" x14ac:dyDescent="0.5">
      <c r="A42" s="386" t="s">
        <v>2096</v>
      </c>
      <c r="B42" s="307"/>
      <c r="C42" s="307"/>
      <c r="D42" s="307"/>
      <c r="E42" s="307"/>
      <c r="F42" s="307"/>
      <c r="G42" s="307"/>
      <c r="H42" s="307"/>
      <c r="I42" s="307"/>
      <c r="J42" s="307"/>
      <c r="K42" s="307"/>
      <c r="L42" s="307"/>
      <c r="M42" s="307"/>
      <c r="N42" s="307"/>
      <c r="O42" s="307"/>
      <c r="P42" s="307"/>
      <c r="Q42" s="307"/>
      <c r="R42" s="307"/>
      <c r="S42" s="307"/>
      <c r="T42" s="307"/>
    </row>
    <row r="43" spans="1:20" ht="12" customHeight="1" x14ac:dyDescent="0.45">
      <c r="A43" s="387" t="s">
        <v>2139</v>
      </c>
      <c r="B43" s="388"/>
      <c r="C43" s="388"/>
      <c r="D43" s="250"/>
      <c r="E43" s="250"/>
      <c r="F43" s="250"/>
      <c r="G43" s="250"/>
      <c r="H43" s="250"/>
      <c r="I43" s="250"/>
      <c r="J43" s="250"/>
      <c r="K43" s="250"/>
      <c r="L43" s="250"/>
      <c r="M43" s="250"/>
      <c r="N43" s="251"/>
      <c r="O43" s="251"/>
      <c r="P43" s="251"/>
      <c r="Q43" s="251"/>
      <c r="R43" s="251"/>
      <c r="S43" s="251"/>
      <c r="T43" s="251"/>
    </row>
    <row r="44" spans="1:20" ht="18.75" customHeight="1" x14ac:dyDescent="0.25">
      <c r="A44" s="368" t="s">
        <v>320</v>
      </c>
      <c r="B44" s="392" t="s">
        <v>2140</v>
      </c>
      <c r="C44" s="363"/>
      <c r="D44" s="372" t="s">
        <v>2060</v>
      </c>
      <c r="E44" s="312"/>
      <c r="F44" s="312"/>
      <c r="G44" s="312"/>
      <c r="H44" s="312"/>
      <c r="I44" s="312"/>
      <c r="J44" s="312"/>
      <c r="K44" s="312"/>
      <c r="L44" s="333"/>
      <c r="M44" s="368" t="s">
        <v>322</v>
      </c>
      <c r="N44" s="372" t="s">
        <v>2061</v>
      </c>
      <c r="O44" s="312"/>
      <c r="P44" s="312"/>
      <c r="Q44" s="312"/>
      <c r="R44" s="333"/>
      <c r="S44" s="368" t="s">
        <v>324</v>
      </c>
      <c r="T44" s="368" t="s">
        <v>312</v>
      </c>
    </row>
    <row r="45" spans="1:20" ht="12" customHeight="1" x14ac:dyDescent="0.25">
      <c r="A45" s="302"/>
      <c r="B45" s="316"/>
      <c r="C45" s="321"/>
      <c r="D45" s="220" t="s">
        <v>327</v>
      </c>
      <c r="E45" s="220" t="s">
        <v>328</v>
      </c>
      <c r="F45" s="220" t="s">
        <v>329</v>
      </c>
      <c r="G45" s="220" t="s">
        <v>330</v>
      </c>
      <c r="H45" s="220" t="s">
        <v>331</v>
      </c>
      <c r="I45" s="220" t="s">
        <v>332</v>
      </c>
      <c r="J45" s="220" t="s">
        <v>333</v>
      </c>
      <c r="K45" s="220" t="s">
        <v>334</v>
      </c>
      <c r="L45" s="220" t="s">
        <v>335</v>
      </c>
      <c r="M45" s="302"/>
      <c r="N45" s="220" t="s">
        <v>336</v>
      </c>
      <c r="O45" s="220" t="s">
        <v>337</v>
      </c>
      <c r="P45" s="372" t="s">
        <v>338</v>
      </c>
      <c r="Q45" s="333"/>
      <c r="R45" s="227" t="s">
        <v>339</v>
      </c>
      <c r="S45" s="302"/>
      <c r="T45" s="302"/>
    </row>
    <row r="46" spans="1:20" ht="12" customHeight="1" x14ac:dyDescent="0.25">
      <c r="A46" s="310"/>
      <c r="B46" s="364"/>
      <c r="C46" s="336"/>
      <c r="D46" s="220" t="s">
        <v>2062</v>
      </c>
      <c r="E46" s="220" t="s">
        <v>342</v>
      </c>
      <c r="F46" s="220" t="s">
        <v>343</v>
      </c>
      <c r="G46" s="220" t="s">
        <v>344</v>
      </c>
      <c r="H46" s="220" t="s">
        <v>2097</v>
      </c>
      <c r="I46" s="220" t="s">
        <v>351</v>
      </c>
      <c r="J46" s="220" t="s">
        <v>353</v>
      </c>
      <c r="K46" s="220" t="s">
        <v>355</v>
      </c>
      <c r="L46" s="220" t="s">
        <v>356</v>
      </c>
      <c r="M46" s="310"/>
      <c r="N46" s="220" t="s">
        <v>357</v>
      </c>
      <c r="O46" s="220" t="s">
        <v>358</v>
      </c>
      <c r="P46" s="220" t="s">
        <v>359</v>
      </c>
      <c r="Q46" s="220" t="s">
        <v>2098</v>
      </c>
      <c r="R46" s="220" t="s">
        <v>2099</v>
      </c>
      <c r="S46" s="310"/>
      <c r="T46" s="310"/>
    </row>
    <row r="47" spans="1:20" ht="12" customHeight="1" x14ac:dyDescent="0.25">
      <c r="A47" s="228">
        <v>1</v>
      </c>
      <c r="B47" s="389" t="s">
        <v>2141</v>
      </c>
      <c r="C47" s="333"/>
      <c r="D47" s="254">
        <v>0</v>
      </c>
      <c r="E47" s="254">
        <v>0</v>
      </c>
      <c r="F47" s="254">
        <v>0</v>
      </c>
      <c r="G47" s="254">
        <v>0</v>
      </c>
      <c r="H47" s="254">
        <v>0</v>
      </c>
      <c r="I47" s="254">
        <v>0</v>
      </c>
      <c r="J47" s="254">
        <v>10</v>
      </c>
      <c r="K47" s="254">
        <v>0</v>
      </c>
      <c r="L47" s="254">
        <v>0</v>
      </c>
      <c r="M47" s="254">
        <f t="shared" ref="M47:M56" si="8">SUM(D47:L47)</f>
        <v>10</v>
      </c>
      <c r="N47" s="254">
        <v>0</v>
      </c>
      <c r="O47" s="254">
        <v>0</v>
      </c>
      <c r="P47" s="254">
        <v>0</v>
      </c>
      <c r="Q47" s="254">
        <v>0</v>
      </c>
      <c r="R47" s="254">
        <v>0</v>
      </c>
      <c r="S47" s="254">
        <f t="shared" ref="S47:S56" si="9">SUM(N47:R47)</f>
        <v>0</v>
      </c>
      <c r="T47" s="254">
        <f t="shared" ref="T47:T56" si="10">SUM(M47,S47)</f>
        <v>10</v>
      </c>
    </row>
    <row r="48" spans="1:20" ht="18.75" customHeight="1" x14ac:dyDescent="0.25">
      <c r="A48" s="228">
        <v>2</v>
      </c>
      <c r="B48" s="389" t="s">
        <v>2142</v>
      </c>
      <c r="C48" s="333"/>
      <c r="D48" s="254">
        <v>0</v>
      </c>
      <c r="E48" s="254">
        <v>0</v>
      </c>
      <c r="F48" s="254">
        <v>0</v>
      </c>
      <c r="G48" s="254">
        <v>0</v>
      </c>
      <c r="H48" s="254">
        <v>0</v>
      </c>
      <c r="I48" s="254">
        <v>0</v>
      </c>
      <c r="J48" s="254">
        <v>10</v>
      </c>
      <c r="K48" s="254">
        <v>0</v>
      </c>
      <c r="L48" s="254">
        <v>0</v>
      </c>
      <c r="M48" s="254">
        <f t="shared" si="8"/>
        <v>10</v>
      </c>
      <c r="N48" s="254">
        <v>0</v>
      </c>
      <c r="O48" s="254">
        <v>0</v>
      </c>
      <c r="P48" s="254">
        <v>0</v>
      </c>
      <c r="Q48" s="254">
        <v>0</v>
      </c>
      <c r="R48" s="254">
        <v>0</v>
      </c>
      <c r="S48" s="254">
        <f t="shared" si="9"/>
        <v>0</v>
      </c>
      <c r="T48" s="254">
        <f t="shared" si="10"/>
        <v>10</v>
      </c>
    </row>
    <row r="49" spans="1:20" ht="12" customHeight="1" x14ac:dyDescent="0.25">
      <c r="A49" s="228">
        <v>3</v>
      </c>
      <c r="B49" s="391" t="s">
        <v>2143</v>
      </c>
      <c r="C49" s="333"/>
      <c r="D49" s="255">
        <v>0</v>
      </c>
      <c r="E49" s="255">
        <v>0</v>
      </c>
      <c r="F49" s="255">
        <v>0</v>
      </c>
      <c r="G49" s="255">
        <v>0</v>
      </c>
      <c r="H49" s="255">
        <v>0</v>
      </c>
      <c r="I49" s="255">
        <v>0</v>
      </c>
      <c r="J49" s="255">
        <v>10</v>
      </c>
      <c r="K49" s="255">
        <v>0</v>
      </c>
      <c r="L49" s="255">
        <v>0</v>
      </c>
      <c r="M49" s="255">
        <f t="shared" si="8"/>
        <v>10</v>
      </c>
      <c r="N49" s="255">
        <v>0</v>
      </c>
      <c r="O49" s="255">
        <v>0</v>
      </c>
      <c r="P49" s="255">
        <v>0</v>
      </c>
      <c r="Q49" s="255">
        <v>0</v>
      </c>
      <c r="R49" s="255">
        <v>0</v>
      </c>
      <c r="S49" s="255">
        <f t="shared" si="9"/>
        <v>0</v>
      </c>
      <c r="T49" s="255">
        <f t="shared" si="10"/>
        <v>10</v>
      </c>
    </row>
    <row r="50" spans="1:20" ht="12" customHeight="1" x14ac:dyDescent="0.25">
      <c r="A50" s="228">
        <v>4</v>
      </c>
      <c r="B50" s="389" t="s">
        <v>2144</v>
      </c>
      <c r="C50" s="333"/>
      <c r="D50" s="254">
        <v>0</v>
      </c>
      <c r="E50" s="254">
        <v>0</v>
      </c>
      <c r="F50" s="254">
        <v>0</v>
      </c>
      <c r="G50" s="254">
        <v>0</v>
      </c>
      <c r="H50" s="254">
        <v>0</v>
      </c>
      <c r="I50" s="254">
        <v>0</v>
      </c>
      <c r="J50" s="254">
        <v>0</v>
      </c>
      <c r="K50" s="254">
        <v>0</v>
      </c>
      <c r="L50" s="254">
        <v>0</v>
      </c>
      <c r="M50" s="254">
        <f t="shared" si="8"/>
        <v>0</v>
      </c>
      <c r="N50" s="254">
        <v>10</v>
      </c>
      <c r="O50" s="254">
        <v>0</v>
      </c>
      <c r="P50" s="254">
        <v>0</v>
      </c>
      <c r="Q50" s="254">
        <v>0</v>
      </c>
      <c r="R50" s="254">
        <v>0</v>
      </c>
      <c r="S50" s="254">
        <f t="shared" si="9"/>
        <v>10</v>
      </c>
      <c r="T50" s="254">
        <f t="shared" si="10"/>
        <v>10</v>
      </c>
    </row>
    <row r="51" spans="1:20" ht="12" customHeight="1" x14ac:dyDescent="0.25">
      <c r="A51" s="228">
        <v>5</v>
      </c>
      <c r="B51" s="389" t="s">
        <v>2145</v>
      </c>
      <c r="C51" s="333"/>
      <c r="D51" s="254">
        <v>0</v>
      </c>
      <c r="E51" s="254">
        <v>0</v>
      </c>
      <c r="F51" s="254">
        <v>0</v>
      </c>
      <c r="G51" s="254">
        <v>0</v>
      </c>
      <c r="H51" s="254">
        <v>0</v>
      </c>
      <c r="I51" s="254">
        <v>0</v>
      </c>
      <c r="J51" s="254">
        <v>0</v>
      </c>
      <c r="K51" s="254">
        <v>0</v>
      </c>
      <c r="L51" s="254">
        <v>0</v>
      </c>
      <c r="M51" s="254">
        <f t="shared" si="8"/>
        <v>0</v>
      </c>
      <c r="N51" s="254">
        <v>0</v>
      </c>
      <c r="O51" s="254">
        <v>0</v>
      </c>
      <c r="P51" s="254">
        <v>0</v>
      </c>
      <c r="Q51" s="254">
        <v>0</v>
      </c>
      <c r="R51" s="254">
        <v>10</v>
      </c>
      <c r="S51" s="254">
        <f t="shared" si="9"/>
        <v>10</v>
      </c>
      <c r="T51" s="254">
        <f t="shared" si="10"/>
        <v>10</v>
      </c>
    </row>
    <row r="52" spans="1:20" ht="12" customHeight="1" x14ac:dyDescent="0.25">
      <c r="A52" s="228">
        <v>6</v>
      </c>
      <c r="B52" s="391" t="s">
        <v>2146</v>
      </c>
      <c r="C52" s="333"/>
      <c r="D52" s="255">
        <v>0</v>
      </c>
      <c r="E52" s="255">
        <v>0</v>
      </c>
      <c r="F52" s="255">
        <v>0</v>
      </c>
      <c r="G52" s="255">
        <v>8</v>
      </c>
      <c r="H52" s="255">
        <v>0</v>
      </c>
      <c r="I52" s="255">
        <v>0</v>
      </c>
      <c r="J52" s="255">
        <v>0</v>
      </c>
      <c r="K52" s="255">
        <v>0</v>
      </c>
      <c r="L52" s="255">
        <v>0</v>
      </c>
      <c r="M52" s="255">
        <f t="shared" si="8"/>
        <v>8</v>
      </c>
      <c r="N52" s="255">
        <v>0</v>
      </c>
      <c r="O52" s="255">
        <v>0</v>
      </c>
      <c r="P52" s="255">
        <v>0</v>
      </c>
      <c r="Q52" s="255">
        <v>0</v>
      </c>
      <c r="R52" s="255">
        <v>0</v>
      </c>
      <c r="S52" s="255">
        <f t="shared" si="9"/>
        <v>0</v>
      </c>
      <c r="T52" s="255">
        <f t="shared" si="10"/>
        <v>8</v>
      </c>
    </row>
    <row r="53" spans="1:20" ht="12" customHeight="1" x14ac:dyDescent="0.25">
      <c r="A53" s="228">
        <v>7</v>
      </c>
      <c r="B53" s="389" t="s">
        <v>2147</v>
      </c>
      <c r="C53" s="333"/>
      <c r="D53" s="254">
        <v>0</v>
      </c>
      <c r="E53" s="254">
        <v>0</v>
      </c>
      <c r="F53" s="254">
        <v>0</v>
      </c>
      <c r="G53" s="254">
        <v>0</v>
      </c>
      <c r="H53" s="254">
        <v>0</v>
      </c>
      <c r="I53" s="254">
        <v>0</v>
      </c>
      <c r="J53" s="254">
        <v>10</v>
      </c>
      <c r="K53" s="254">
        <v>0</v>
      </c>
      <c r="L53" s="254">
        <v>0</v>
      </c>
      <c r="M53" s="254">
        <f t="shared" si="8"/>
        <v>10</v>
      </c>
      <c r="N53" s="254">
        <v>0</v>
      </c>
      <c r="O53" s="254">
        <v>0</v>
      </c>
      <c r="P53" s="254">
        <v>0</v>
      </c>
      <c r="Q53" s="254">
        <v>0</v>
      </c>
      <c r="R53" s="254">
        <v>0</v>
      </c>
      <c r="S53" s="254">
        <f t="shared" si="9"/>
        <v>0</v>
      </c>
      <c r="T53" s="254">
        <f t="shared" si="10"/>
        <v>10</v>
      </c>
    </row>
    <row r="54" spans="1:20" ht="12" customHeight="1" x14ac:dyDescent="0.25">
      <c r="A54" s="228">
        <v>8</v>
      </c>
      <c r="B54" s="389" t="s">
        <v>2148</v>
      </c>
      <c r="C54" s="333"/>
      <c r="D54" s="254">
        <v>0</v>
      </c>
      <c r="E54" s="254">
        <v>0</v>
      </c>
      <c r="F54" s="254">
        <v>0</v>
      </c>
      <c r="G54" s="254">
        <v>0</v>
      </c>
      <c r="H54" s="254">
        <v>0</v>
      </c>
      <c r="I54" s="254">
        <v>0</v>
      </c>
      <c r="J54" s="254">
        <v>10</v>
      </c>
      <c r="K54" s="254">
        <v>0</v>
      </c>
      <c r="L54" s="254">
        <v>0</v>
      </c>
      <c r="M54" s="254">
        <f t="shared" si="8"/>
        <v>10</v>
      </c>
      <c r="N54" s="254">
        <v>0</v>
      </c>
      <c r="O54" s="254">
        <v>0</v>
      </c>
      <c r="P54" s="254">
        <v>0</v>
      </c>
      <c r="Q54" s="254">
        <v>0</v>
      </c>
      <c r="R54" s="254">
        <v>0</v>
      </c>
      <c r="S54" s="254">
        <f t="shared" si="9"/>
        <v>0</v>
      </c>
      <c r="T54" s="254">
        <f t="shared" si="10"/>
        <v>10</v>
      </c>
    </row>
    <row r="55" spans="1:20" ht="12" customHeight="1" x14ac:dyDescent="0.25">
      <c r="A55" s="228">
        <v>9</v>
      </c>
      <c r="B55" s="389" t="s">
        <v>2149</v>
      </c>
      <c r="C55" s="333"/>
      <c r="D55" s="254">
        <v>0</v>
      </c>
      <c r="E55" s="254">
        <v>0</v>
      </c>
      <c r="F55" s="254">
        <v>0</v>
      </c>
      <c r="G55" s="254">
        <v>0</v>
      </c>
      <c r="H55" s="254">
        <v>0</v>
      </c>
      <c r="I55" s="254">
        <v>0</v>
      </c>
      <c r="J55" s="254">
        <v>0</v>
      </c>
      <c r="K55" s="254">
        <v>0</v>
      </c>
      <c r="L55" s="254">
        <v>0</v>
      </c>
      <c r="M55" s="254">
        <f t="shared" si="8"/>
        <v>0</v>
      </c>
      <c r="N55" s="254">
        <v>10</v>
      </c>
      <c r="O55" s="254">
        <v>0</v>
      </c>
      <c r="P55" s="254">
        <v>0</v>
      </c>
      <c r="Q55" s="254">
        <v>0</v>
      </c>
      <c r="R55" s="254">
        <v>0</v>
      </c>
      <c r="S55" s="254">
        <f t="shared" si="9"/>
        <v>10</v>
      </c>
      <c r="T55" s="254">
        <f t="shared" si="10"/>
        <v>10</v>
      </c>
    </row>
    <row r="56" spans="1:20" ht="12" customHeight="1" x14ac:dyDescent="0.25">
      <c r="A56" s="228">
        <v>10</v>
      </c>
      <c r="B56" s="389" t="s">
        <v>2150</v>
      </c>
      <c r="C56" s="333"/>
      <c r="D56" s="254">
        <v>0</v>
      </c>
      <c r="E56" s="254">
        <v>0</v>
      </c>
      <c r="F56" s="254">
        <v>0</v>
      </c>
      <c r="G56" s="254">
        <v>0</v>
      </c>
      <c r="H56" s="254">
        <v>0</v>
      </c>
      <c r="I56" s="254">
        <v>0</v>
      </c>
      <c r="J56" s="254">
        <v>0</v>
      </c>
      <c r="K56" s="254">
        <v>0</v>
      </c>
      <c r="L56" s="254">
        <v>0</v>
      </c>
      <c r="M56" s="254">
        <f t="shared" si="8"/>
        <v>0</v>
      </c>
      <c r="N56" s="254">
        <v>0</v>
      </c>
      <c r="O56" s="254">
        <v>0</v>
      </c>
      <c r="P56" s="254">
        <v>0</v>
      </c>
      <c r="Q56" s="254">
        <v>0</v>
      </c>
      <c r="R56" s="254">
        <v>10</v>
      </c>
      <c r="S56" s="254">
        <f t="shared" si="9"/>
        <v>10</v>
      </c>
      <c r="T56" s="254">
        <f t="shared" si="10"/>
        <v>10</v>
      </c>
    </row>
    <row r="57" spans="1:20" ht="12" customHeight="1" x14ac:dyDescent="0.25">
      <c r="A57" s="228"/>
      <c r="B57" s="389" t="s">
        <v>312</v>
      </c>
      <c r="C57" s="333"/>
      <c r="D57" s="254">
        <f t="shared" ref="D57:T57" si="11">SUM(D47:D56)</f>
        <v>0</v>
      </c>
      <c r="E57" s="254">
        <f t="shared" si="11"/>
        <v>0</v>
      </c>
      <c r="F57" s="254">
        <f t="shared" si="11"/>
        <v>0</v>
      </c>
      <c r="G57" s="254">
        <f t="shared" si="11"/>
        <v>8</v>
      </c>
      <c r="H57" s="254">
        <f t="shared" si="11"/>
        <v>0</v>
      </c>
      <c r="I57" s="254">
        <f t="shared" si="11"/>
        <v>0</v>
      </c>
      <c r="J57" s="254">
        <f t="shared" si="11"/>
        <v>50</v>
      </c>
      <c r="K57" s="254">
        <f t="shared" si="11"/>
        <v>0</v>
      </c>
      <c r="L57" s="254">
        <f t="shared" si="11"/>
        <v>0</v>
      </c>
      <c r="M57" s="254">
        <f t="shared" si="11"/>
        <v>58</v>
      </c>
      <c r="N57" s="254">
        <f t="shared" si="11"/>
        <v>20</v>
      </c>
      <c r="O57" s="254">
        <f t="shared" si="11"/>
        <v>0</v>
      </c>
      <c r="P57" s="254">
        <f t="shared" si="11"/>
        <v>0</v>
      </c>
      <c r="Q57" s="254">
        <f t="shared" si="11"/>
        <v>0</v>
      </c>
      <c r="R57" s="254">
        <f t="shared" si="11"/>
        <v>20</v>
      </c>
      <c r="S57" s="254">
        <f t="shared" si="11"/>
        <v>40</v>
      </c>
      <c r="T57" s="254">
        <f t="shared" si="11"/>
        <v>98</v>
      </c>
    </row>
    <row r="58" spans="1:20" ht="12" customHeight="1" x14ac:dyDescent="0.25"/>
    <row r="59" spans="1:20" ht="12" customHeight="1" x14ac:dyDescent="0.25"/>
    <row r="60" spans="1:20" ht="12" customHeight="1" x14ac:dyDescent="0.35">
      <c r="B60" s="218" t="s">
        <v>209</v>
      </c>
      <c r="C60" s="218" t="s">
        <v>403</v>
      </c>
      <c r="D60" s="218" t="s">
        <v>404</v>
      </c>
      <c r="E60" s="218" t="s">
        <v>405</v>
      </c>
      <c r="F60" s="218" t="s">
        <v>312</v>
      </c>
      <c r="N60" s="256"/>
    </row>
    <row r="61" spans="1:20" ht="15" customHeight="1" x14ac:dyDescent="0.35">
      <c r="B61" s="218" t="s">
        <v>406</v>
      </c>
      <c r="C61" s="218">
        <v>0</v>
      </c>
      <c r="D61" s="218">
        <f>+M31</f>
        <v>0</v>
      </c>
      <c r="E61" s="218">
        <f>+M57</f>
        <v>58</v>
      </c>
      <c r="F61" s="218">
        <f t="shared" ref="F61:F62" si="12">SUM(C61:E61)</f>
        <v>58</v>
      </c>
      <c r="G61" s="194"/>
      <c r="N61" s="256"/>
    </row>
    <row r="62" spans="1:20" ht="15" customHeight="1" x14ac:dyDescent="0.35">
      <c r="B62" s="218" t="s">
        <v>407</v>
      </c>
      <c r="C62" s="218">
        <v>96</v>
      </c>
      <c r="D62" s="218">
        <f>+S31</f>
        <v>2</v>
      </c>
      <c r="E62" s="218">
        <f>+S57</f>
        <v>40</v>
      </c>
      <c r="F62" s="218">
        <f t="shared" si="12"/>
        <v>138</v>
      </c>
      <c r="G62" s="194"/>
      <c r="N62" s="256"/>
    </row>
    <row r="63" spans="1:20" ht="12" customHeight="1" x14ac:dyDescent="0.25"/>
    <row r="64" spans="1:20" ht="12" customHeight="1" x14ac:dyDescent="0.25"/>
    <row r="65" spans="2:5" ht="12" customHeight="1" x14ac:dyDescent="0.35">
      <c r="B65" s="390" t="s">
        <v>2151</v>
      </c>
      <c r="C65" s="388"/>
    </row>
    <row r="66" spans="2:5" ht="12" customHeight="1" x14ac:dyDescent="0.25">
      <c r="B66" s="218" t="s">
        <v>209</v>
      </c>
      <c r="C66" s="218" t="s">
        <v>404</v>
      </c>
      <c r="D66" s="218" t="s">
        <v>405</v>
      </c>
      <c r="E66" s="218" t="s">
        <v>312</v>
      </c>
    </row>
    <row r="67" spans="2:5" ht="12" customHeight="1" x14ac:dyDescent="0.25">
      <c r="B67" s="218" t="s">
        <v>406</v>
      </c>
      <c r="C67" s="218">
        <v>2744</v>
      </c>
      <c r="D67" s="218">
        <f>+M57</f>
        <v>58</v>
      </c>
      <c r="E67" s="218">
        <f t="shared" ref="E67:E68" si="13">SUM(C67:D67)</f>
        <v>2802</v>
      </c>
    </row>
    <row r="68" spans="2:5" ht="12" customHeight="1" x14ac:dyDescent="0.25">
      <c r="B68" s="218" t="s">
        <v>407</v>
      </c>
      <c r="C68" s="218">
        <v>5505</v>
      </c>
      <c r="D68" s="218">
        <f>+S57</f>
        <v>40</v>
      </c>
      <c r="E68" s="218">
        <f t="shared" si="13"/>
        <v>5545</v>
      </c>
    </row>
    <row r="69" spans="2:5" ht="12" customHeight="1" x14ac:dyDescent="0.25"/>
    <row r="70" spans="2:5" ht="12" customHeight="1" x14ac:dyDescent="0.25"/>
    <row r="71" spans="2:5" ht="12" customHeight="1" x14ac:dyDescent="0.25"/>
    <row r="72" spans="2:5" ht="12" customHeight="1" x14ac:dyDescent="0.25"/>
    <row r="73" spans="2:5" ht="12" customHeight="1" x14ac:dyDescent="0.25"/>
    <row r="74" spans="2:5" ht="12" customHeight="1" x14ac:dyDescent="0.25"/>
    <row r="75" spans="2:5" ht="12" customHeight="1" x14ac:dyDescent="0.25"/>
    <row r="76" spans="2:5" ht="12" customHeight="1" x14ac:dyDescent="0.25"/>
    <row r="77" spans="2:5" ht="12" customHeight="1" x14ac:dyDescent="0.25"/>
    <row r="78" spans="2:5" ht="12" customHeight="1" x14ac:dyDescent="0.25"/>
    <row r="79" spans="2:5" ht="12" customHeight="1" x14ac:dyDescent="0.25"/>
    <row r="80" spans="2:5"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59">
    <mergeCell ref="A44:A46"/>
    <mergeCell ref="B44:C46"/>
    <mergeCell ref="B33:B35"/>
    <mergeCell ref="B36:B37"/>
    <mergeCell ref="A38:C38"/>
    <mergeCell ref="A41:T41"/>
    <mergeCell ref="A42:T42"/>
    <mergeCell ref="B8:B19"/>
    <mergeCell ref="B20:B21"/>
    <mergeCell ref="B23:B24"/>
    <mergeCell ref="B25:B29"/>
    <mergeCell ref="A31:C32"/>
    <mergeCell ref="B57:C57"/>
    <mergeCell ref="B65:C65"/>
    <mergeCell ref="B47:C47"/>
    <mergeCell ref="B48:C48"/>
    <mergeCell ref="B49:C49"/>
    <mergeCell ref="B50:C50"/>
    <mergeCell ref="B51:C51"/>
    <mergeCell ref="B52:C52"/>
    <mergeCell ref="B53:C53"/>
    <mergeCell ref="S31:S32"/>
    <mergeCell ref="T31:T32"/>
    <mergeCell ref="B54:C54"/>
    <mergeCell ref="B55:C55"/>
    <mergeCell ref="B56:C56"/>
    <mergeCell ref="N31:N32"/>
    <mergeCell ref="O31:O32"/>
    <mergeCell ref="R31:R32"/>
    <mergeCell ref="P32:Q32"/>
    <mergeCell ref="A43:C43"/>
    <mergeCell ref="D44:L44"/>
    <mergeCell ref="M44:M46"/>
    <mergeCell ref="N44:R44"/>
    <mergeCell ref="P45:Q45"/>
    <mergeCell ref="S44:S46"/>
    <mergeCell ref="T44:T46"/>
    <mergeCell ref="I31:I32"/>
    <mergeCell ref="J31:J32"/>
    <mergeCell ref="K31:K32"/>
    <mergeCell ref="L31:L32"/>
    <mergeCell ref="M31:M32"/>
    <mergeCell ref="D31:D32"/>
    <mergeCell ref="E31:E32"/>
    <mergeCell ref="F31:F32"/>
    <mergeCell ref="G31:G32"/>
    <mergeCell ref="H31:H32"/>
    <mergeCell ref="S4:S6"/>
    <mergeCell ref="T4:T6"/>
    <mergeCell ref="A1:T1"/>
    <mergeCell ref="A2:T2"/>
    <mergeCell ref="A3:C3"/>
    <mergeCell ref="A4:A6"/>
    <mergeCell ref="B4:B6"/>
    <mergeCell ref="C4:C6"/>
    <mergeCell ref="M4:M6"/>
    <mergeCell ref="P5:Q5"/>
    <mergeCell ref="D4:L4"/>
    <mergeCell ref="N4:R4"/>
  </mergeCells>
  <printOptions horizontalCentered="1"/>
  <pageMargins left="0.5" right="0.5" top="0.5" bottom="0.5" header="0" footer="0"/>
  <pageSetup paperSize="9" orientation="landscape"/>
  <rowBreaks count="1" manualBreakCount="1">
    <brk id="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000"/>
  <sheetViews>
    <sheetView workbookViewId="0"/>
  </sheetViews>
  <sheetFormatPr defaultColWidth="12.6328125" defaultRowHeight="15" customHeight="1" x14ac:dyDescent="0.25"/>
  <cols>
    <col min="1" max="1" width="4.90625" customWidth="1"/>
    <col min="2" max="2" width="27.36328125" customWidth="1"/>
    <col min="3" max="3" width="21.26953125" customWidth="1"/>
    <col min="4" max="4" width="12.7265625" customWidth="1"/>
    <col min="5" max="5" width="23.36328125" customWidth="1"/>
    <col min="6" max="6" width="18.36328125" customWidth="1"/>
    <col min="7" max="7" width="21" customWidth="1"/>
    <col min="8" max="9" width="19.36328125" customWidth="1"/>
    <col min="10" max="10" width="15.36328125" customWidth="1"/>
    <col min="11" max="11" width="13.36328125" customWidth="1"/>
    <col min="12" max="12" width="15.7265625" customWidth="1"/>
    <col min="13" max="13" width="15.90625" customWidth="1"/>
    <col min="14" max="14" width="13.36328125" customWidth="1"/>
    <col min="15" max="15" width="11" customWidth="1"/>
    <col min="16" max="26" width="8.90625" customWidth="1"/>
  </cols>
  <sheetData>
    <row r="1" spans="1:16" ht="12" customHeight="1" x14ac:dyDescent="0.5">
      <c r="A1" s="399" t="s">
        <v>2152</v>
      </c>
      <c r="B1" s="307"/>
      <c r="C1" s="307"/>
      <c r="D1" s="307"/>
      <c r="E1" s="307"/>
      <c r="F1" s="307"/>
      <c r="G1" s="307"/>
      <c r="H1" s="307"/>
      <c r="I1" s="307"/>
      <c r="J1" s="307"/>
      <c r="K1" s="307"/>
      <c r="L1" s="307"/>
      <c r="M1" s="307"/>
      <c r="N1" s="307"/>
      <c r="O1" s="307"/>
      <c r="P1" s="307"/>
    </row>
    <row r="2" spans="1:16" ht="12" customHeight="1" x14ac:dyDescent="0.5">
      <c r="A2" s="399" t="s">
        <v>2153</v>
      </c>
      <c r="B2" s="307"/>
      <c r="C2" s="307"/>
      <c r="D2" s="307"/>
      <c r="E2" s="307"/>
      <c r="F2" s="307"/>
      <c r="G2" s="307"/>
      <c r="H2" s="307"/>
      <c r="I2" s="307"/>
      <c r="J2" s="307"/>
      <c r="K2" s="307"/>
      <c r="L2" s="307"/>
      <c r="M2" s="307"/>
      <c r="N2" s="307"/>
      <c r="O2" s="307"/>
      <c r="P2" s="307"/>
    </row>
    <row r="3" spans="1:16" ht="12" customHeight="1" x14ac:dyDescent="0.25"/>
    <row r="4" spans="1:16" ht="12" customHeight="1" x14ac:dyDescent="0.25">
      <c r="A4" s="400" t="s">
        <v>320</v>
      </c>
      <c r="B4" s="368" t="s">
        <v>2154</v>
      </c>
      <c r="C4" s="400" t="s">
        <v>326</v>
      </c>
      <c r="D4" s="373" t="s">
        <v>2155</v>
      </c>
      <c r="E4" s="312"/>
      <c r="F4" s="312"/>
      <c r="G4" s="312"/>
      <c r="H4" s="312"/>
      <c r="I4" s="312"/>
      <c r="J4" s="312"/>
      <c r="K4" s="312"/>
      <c r="L4" s="312"/>
      <c r="M4" s="312"/>
      <c r="N4" s="333"/>
      <c r="O4" s="400" t="s">
        <v>394</v>
      </c>
    </row>
    <row r="5" spans="1:16" ht="12" customHeight="1" x14ac:dyDescent="0.25">
      <c r="A5" s="310"/>
      <c r="B5" s="310"/>
      <c r="C5" s="310"/>
      <c r="D5" s="219"/>
      <c r="E5" s="219">
        <v>1</v>
      </c>
      <c r="F5" s="219">
        <v>2</v>
      </c>
      <c r="G5" s="219">
        <v>3</v>
      </c>
      <c r="H5" s="219">
        <v>4</v>
      </c>
      <c r="I5" s="219">
        <v>5</v>
      </c>
      <c r="J5" s="219">
        <v>6</v>
      </c>
      <c r="K5" s="219">
        <v>7</v>
      </c>
      <c r="L5" s="219">
        <v>8</v>
      </c>
      <c r="M5" s="219">
        <v>9</v>
      </c>
      <c r="N5" s="219">
        <v>10</v>
      </c>
      <c r="O5" s="310"/>
    </row>
    <row r="6" spans="1:16" ht="12" customHeight="1" x14ac:dyDescent="0.25">
      <c r="A6" s="371">
        <v>1</v>
      </c>
      <c r="B6" s="371" t="s">
        <v>327</v>
      </c>
      <c r="C6" s="370" t="s">
        <v>2156</v>
      </c>
      <c r="D6" s="221" t="s">
        <v>412</v>
      </c>
      <c r="E6" s="221" t="s">
        <v>2157</v>
      </c>
      <c r="F6" s="221" t="s">
        <v>2158</v>
      </c>
      <c r="G6" s="221" t="s">
        <v>2159</v>
      </c>
      <c r="H6" s="221" t="s">
        <v>2160</v>
      </c>
      <c r="I6" s="221" t="s">
        <v>2161</v>
      </c>
      <c r="J6" s="221" t="s">
        <v>2162</v>
      </c>
      <c r="K6" s="221" t="s">
        <v>2163</v>
      </c>
      <c r="L6" s="221" t="s">
        <v>2164</v>
      </c>
      <c r="M6" s="221" t="s">
        <v>2165</v>
      </c>
      <c r="N6" s="221"/>
      <c r="O6" s="371">
        <f>COUNTA(E6:N7)/2</f>
        <v>9</v>
      </c>
    </row>
    <row r="7" spans="1:16" ht="12" customHeight="1" x14ac:dyDescent="0.25">
      <c r="A7" s="302"/>
      <c r="B7" s="302"/>
      <c r="C7" s="310"/>
      <c r="D7" s="221" t="s">
        <v>414</v>
      </c>
      <c r="E7" s="221" t="s">
        <v>2166</v>
      </c>
      <c r="F7" s="221" t="s">
        <v>2167</v>
      </c>
      <c r="G7" s="221" t="s">
        <v>2168</v>
      </c>
      <c r="H7" s="221" t="s">
        <v>2169</v>
      </c>
      <c r="I7" s="221" t="s">
        <v>2170</v>
      </c>
      <c r="J7" s="221" t="s">
        <v>2171</v>
      </c>
      <c r="K7" s="221" t="s">
        <v>2172</v>
      </c>
      <c r="L7" s="221" t="s">
        <v>2173</v>
      </c>
      <c r="M7" s="221" t="s">
        <v>2174</v>
      </c>
      <c r="N7" s="222"/>
      <c r="O7" s="310"/>
    </row>
    <row r="8" spans="1:16" ht="12" customHeight="1" x14ac:dyDescent="0.25">
      <c r="A8" s="302"/>
      <c r="B8" s="302"/>
      <c r="C8" s="370" t="s">
        <v>2175</v>
      </c>
      <c r="D8" s="221" t="s">
        <v>412</v>
      </c>
      <c r="E8" s="221" t="s">
        <v>2176</v>
      </c>
      <c r="F8" s="221"/>
      <c r="G8" s="221"/>
      <c r="H8" s="221"/>
      <c r="I8" s="221"/>
      <c r="J8" s="221"/>
      <c r="K8" s="221"/>
      <c r="L8" s="221"/>
      <c r="M8" s="221"/>
      <c r="N8" s="222"/>
      <c r="O8" s="371">
        <f>COUNTA(E8:N9)/2</f>
        <v>1</v>
      </c>
    </row>
    <row r="9" spans="1:16" ht="12" customHeight="1" x14ac:dyDescent="0.25">
      <c r="A9" s="302"/>
      <c r="B9" s="302"/>
      <c r="C9" s="310"/>
      <c r="D9" s="221" t="s">
        <v>414</v>
      </c>
      <c r="E9" s="221" t="s">
        <v>2177</v>
      </c>
      <c r="F9" s="222"/>
      <c r="G9" s="222"/>
      <c r="H9" s="222"/>
      <c r="I9" s="222"/>
      <c r="J9" s="222"/>
      <c r="K9" s="222"/>
      <c r="L9" s="222"/>
      <c r="M9" s="222"/>
      <c r="N9" s="222"/>
      <c r="O9" s="310"/>
    </row>
    <row r="10" spans="1:16" ht="12" customHeight="1" x14ac:dyDescent="0.45">
      <c r="A10" s="302"/>
      <c r="B10" s="302"/>
      <c r="C10" s="370" t="s">
        <v>2178</v>
      </c>
      <c r="D10" s="221" t="s">
        <v>412</v>
      </c>
      <c r="E10" s="257" t="s">
        <v>2179</v>
      </c>
      <c r="F10" s="257" t="s">
        <v>2180</v>
      </c>
      <c r="G10" s="257" t="s">
        <v>2181</v>
      </c>
      <c r="H10" s="257" t="s">
        <v>2182</v>
      </c>
      <c r="I10" s="257" t="s">
        <v>2183</v>
      </c>
      <c r="J10" s="257" t="s">
        <v>2184</v>
      </c>
      <c r="K10" s="221" t="s">
        <v>2185</v>
      </c>
      <c r="L10" s="221" t="s">
        <v>2186</v>
      </c>
      <c r="M10" s="258"/>
      <c r="N10" s="222"/>
      <c r="O10" s="371">
        <f>COUNTA(E10:N11)/2</f>
        <v>8</v>
      </c>
    </row>
    <row r="11" spans="1:16" ht="12" customHeight="1" x14ac:dyDescent="0.45">
      <c r="A11" s="302"/>
      <c r="B11" s="302"/>
      <c r="C11" s="310"/>
      <c r="D11" s="221" t="s">
        <v>414</v>
      </c>
      <c r="E11" s="221" t="s">
        <v>2187</v>
      </c>
      <c r="F11" s="221" t="s">
        <v>2188</v>
      </c>
      <c r="G11" s="221" t="s">
        <v>2189</v>
      </c>
      <c r="H11" s="221" t="s">
        <v>2190</v>
      </c>
      <c r="I11" s="221" t="s">
        <v>2191</v>
      </c>
      <c r="J11" s="221" t="s">
        <v>2192</v>
      </c>
      <c r="K11" s="221" t="s">
        <v>2193</v>
      </c>
      <c r="L11" s="221">
        <v>6419</v>
      </c>
      <c r="M11" s="258"/>
      <c r="N11" s="222"/>
      <c r="O11" s="310"/>
    </row>
    <row r="12" spans="1:16" ht="12" customHeight="1" x14ac:dyDescent="0.25">
      <c r="A12" s="310"/>
      <c r="B12" s="310"/>
      <c r="C12" s="373" t="s">
        <v>394</v>
      </c>
      <c r="D12" s="312"/>
      <c r="E12" s="312"/>
      <c r="F12" s="312"/>
      <c r="G12" s="312"/>
      <c r="H12" s="312"/>
      <c r="I12" s="312"/>
      <c r="J12" s="312"/>
      <c r="K12" s="312"/>
      <c r="L12" s="312"/>
      <c r="M12" s="312"/>
      <c r="N12" s="333"/>
      <c r="O12" s="219">
        <f>SUM(O6:O10)</f>
        <v>18</v>
      </c>
    </row>
    <row r="13" spans="1:16" ht="12" customHeight="1" x14ac:dyDescent="0.25">
      <c r="A13" s="371">
        <v>2</v>
      </c>
      <c r="B13" s="371" t="s">
        <v>328</v>
      </c>
      <c r="C13" s="370" t="s">
        <v>2194</v>
      </c>
      <c r="D13" s="221" t="s">
        <v>412</v>
      </c>
      <c r="E13" s="228" t="s">
        <v>2195</v>
      </c>
      <c r="F13" s="221"/>
      <c r="G13" s="221"/>
      <c r="H13" s="221"/>
      <c r="I13" s="221"/>
      <c r="J13" s="221"/>
      <c r="K13" s="221"/>
      <c r="L13" s="221"/>
      <c r="M13" s="221"/>
      <c r="N13" s="221"/>
      <c r="O13" s="371">
        <f>COUNTA(E14:N14)</f>
        <v>1</v>
      </c>
    </row>
    <row r="14" spans="1:16" ht="12" customHeight="1" x14ac:dyDescent="0.25">
      <c r="A14" s="302"/>
      <c r="B14" s="302"/>
      <c r="C14" s="310"/>
      <c r="D14" s="221" t="s">
        <v>414</v>
      </c>
      <c r="E14" s="221" t="s">
        <v>2196</v>
      </c>
      <c r="F14" s="221"/>
      <c r="G14" s="221"/>
      <c r="H14" s="221"/>
      <c r="I14" s="221"/>
      <c r="J14" s="221"/>
      <c r="K14" s="221"/>
      <c r="L14" s="221"/>
      <c r="M14" s="221"/>
      <c r="N14" s="221"/>
      <c r="O14" s="310"/>
    </row>
    <row r="15" spans="1:16" ht="12" customHeight="1" x14ac:dyDescent="0.25">
      <c r="A15" s="302"/>
      <c r="B15" s="302"/>
      <c r="C15" s="370" t="s">
        <v>2197</v>
      </c>
      <c r="D15" s="221" t="s">
        <v>412</v>
      </c>
      <c r="E15" s="221" t="s">
        <v>2198</v>
      </c>
      <c r="F15" s="221" t="s">
        <v>2199</v>
      </c>
      <c r="G15" s="221" t="s">
        <v>2200</v>
      </c>
      <c r="H15" s="221"/>
      <c r="I15" s="221"/>
      <c r="J15" s="221"/>
      <c r="K15" s="221"/>
      <c r="L15" s="221"/>
      <c r="M15" s="221"/>
      <c r="N15" s="221"/>
      <c r="O15" s="371">
        <f>COUNTA(E16:N16)</f>
        <v>3</v>
      </c>
    </row>
    <row r="16" spans="1:16" ht="12" customHeight="1" x14ac:dyDescent="0.25">
      <c r="A16" s="302"/>
      <c r="B16" s="302"/>
      <c r="C16" s="310"/>
      <c r="D16" s="221" t="s">
        <v>414</v>
      </c>
      <c r="E16" s="221" t="s">
        <v>2201</v>
      </c>
      <c r="F16" s="221" t="s">
        <v>2202</v>
      </c>
      <c r="G16" s="221" t="s">
        <v>2203</v>
      </c>
      <c r="H16" s="222"/>
      <c r="I16" s="222"/>
      <c r="J16" s="222"/>
      <c r="K16" s="222"/>
      <c r="L16" s="222"/>
      <c r="M16" s="222"/>
      <c r="N16" s="222"/>
      <c r="O16" s="310"/>
    </row>
    <row r="17" spans="1:15" ht="12" customHeight="1" x14ac:dyDescent="0.25">
      <c r="A17" s="302"/>
      <c r="B17" s="302"/>
      <c r="C17" s="370" t="s">
        <v>2204</v>
      </c>
      <c r="D17" s="221" t="s">
        <v>412</v>
      </c>
      <c r="E17" s="221" t="s">
        <v>2205</v>
      </c>
      <c r="F17" s="221"/>
      <c r="G17" s="221"/>
      <c r="H17" s="222"/>
      <c r="I17" s="222"/>
      <c r="J17" s="222"/>
      <c r="K17" s="222"/>
      <c r="L17" s="222"/>
      <c r="M17" s="222"/>
      <c r="N17" s="222"/>
      <c r="O17" s="371">
        <f>COUNTA(E18:N18)</f>
        <v>1</v>
      </c>
    </row>
    <row r="18" spans="1:15" ht="12" customHeight="1" x14ac:dyDescent="0.25">
      <c r="A18" s="302"/>
      <c r="B18" s="302"/>
      <c r="C18" s="310"/>
      <c r="D18" s="221" t="s">
        <v>414</v>
      </c>
      <c r="E18" s="221" t="s">
        <v>2206</v>
      </c>
      <c r="F18" s="222"/>
      <c r="G18" s="222"/>
      <c r="H18" s="222"/>
      <c r="I18" s="222"/>
      <c r="J18" s="222"/>
      <c r="K18" s="222"/>
      <c r="L18" s="222"/>
      <c r="M18" s="222"/>
      <c r="N18" s="222"/>
      <c r="O18" s="310"/>
    </row>
    <row r="19" spans="1:15" ht="12" customHeight="1" x14ac:dyDescent="0.25">
      <c r="A19" s="302"/>
      <c r="B19" s="302"/>
      <c r="C19" s="370" t="s">
        <v>2207</v>
      </c>
      <c r="D19" s="221" t="s">
        <v>412</v>
      </c>
      <c r="E19" s="221" t="s">
        <v>2208</v>
      </c>
      <c r="F19" s="222"/>
      <c r="G19" s="222"/>
      <c r="H19" s="222"/>
      <c r="I19" s="222"/>
      <c r="J19" s="222"/>
      <c r="K19" s="222"/>
      <c r="L19" s="222"/>
      <c r="M19" s="222"/>
      <c r="N19" s="222"/>
      <c r="O19" s="371">
        <f>COUNTA(E20:N20)</f>
        <v>1</v>
      </c>
    </row>
    <row r="20" spans="1:15" ht="12" customHeight="1" x14ac:dyDescent="0.25">
      <c r="A20" s="302"/>
      <c r="B20" s="302"/>
      <c r="C20" s="310"/>
      <c r="D20" s="221" t="s">
        <v>414</v>
      </c>
      <c r="E20" s="221" t="s">
        <v>2209</v>
      </c>
      <c r="F20" s="222"/>
      <c r="G20" s="222"/>
      <c r="H20" s="222"/>
      <c r="I20" s="222"/>
      <c r="J20" s="222"/>
      <c r="K20" s="222"/>
      <c r="L20" s="222"/>
      <c r="M20" s="222"/>
      <c r="N20" s="222"/>
      <c r="O20" s="310"/>
    </row>
    <row r="21" spans="1:15" ht="12" customHeight="1" x14ac:dyDescent="0.25">
      <c r="A21" s="302"/>
      <c r="B21" s="302"/>
      <c r="C21" s="370" t="s">
        <v>2178</v>
      </c>
      <c r="D21" s="221" t="s">
        <v>412</v>
      </c>
      <c r="E21" s="228" t="s">
        <v>2210</v>
      </c>
      <c r="F21" s="228" t="s">
        <v>2211</v>
      </c>
      <c r="G21" s="228" t="s">
        <v>2212</v>
      </c>
      <c r="H21" s="228" t="s">
        <v>2213</v>
      </c>
      <c r="I21" s="221" t="s">
        <v>2185</v>
      </c>
      <c r="J21" s="221" t="s">
        <v>2185</v>
      </c>
      <c r="K21" s="222"/>
      <c r="L21" s="222"/>
      <c r="M21" s="222"/>
      <c r="N21" s="222"/>
      <c r="O21" s="371">
        <f>COUNTA(E22:N22)</f>
        <v>6</v>
      </c>
    </row>
    <row r="22" spans="1:15" ht="12" customHeight="1" x14ac:dyDescent="0.25">
      <c r="A22" s="302"/>
      <c r="B22" s="302"/>
      <c r="C22" s="310"/>
      <c r="D22" s="221" t="s">
        <v>414</v>
      </c>
      <c r="E22" s="221" t="s">
        <v>2214</v>
      </c>
      <c r="F22" s="221" t="s">
        <v>2215</v>
      </c>
      <c r="G22" s="221" t="s">
        <v>2216</v>
      </c>
      <c r="H22" s="221" t="s">
        <v>2217</v>
      </c>
      <c r="I22" s="221" t="s">
        <v>2218</v>
      </c>
      <c r="J22" s="221" t="s">
        <v>2219</v>
      </c>
      <c r="K22" s="222"/>
      <c r="L22" s="222"/>
      <c r="M22" s="222"/>
      <c r="N22" s="222"/>
      <c r="O22" s="310"/>
    </row>
    <row r="23" spans="1:15" ht="12" customHeight="1" x14ac:dyDescent="0.25">
      <c r="A23" s="310"/>
      <c r="B23" s="310"/>
      <c r="C23" s="373" t="s">
        <v>394</v>
      </c>
      <c r="D23" s="312"/>
      <c r="E23" s="312"/>
      <c r="F23" s="312"/>
      <c r="G23" s="312"/>
      <c r="H23" s="312"/>
      <c r="I23" s="312"/>
      <c r="J23" s="312"/>
      <c r="K23" s="312"/>
      <c r="L23" s="312"/>
      <c r="M23" s="312"/>
      <c r="N23" s="333"/>
      <c r="O23" s="219">
        <f>SUM(O13:O21)</f>
        <v>12</v>
      </c>
    </row>
    <row r="24" spans="1:15" ht="12" customHeight="1" x14ac:dyDescent="0.25">
      <c r="A24" s="371">
        <v>3</v>
      </c>
      <c r="B24" s="371" t="s">
        <v>329</v>
      </c>
      <c r="C24" s="370" t="s">
        <v>2220</v>
      </c>
      <c r="D24" s="221" t="s">
        <v>412</v>
      </c>
      <c r="E24" s="228" t="s">
        <v>2221</v>
      </c>
      <c r="F24" s="219"/>
      <c r="G24" s="219"/>
      <c r="H24" s="219"/>
      <c r="I24" s="219"/>
      <c r="J24" s="219"/>
      <c r="K24" s="219"/>
      <c r="L24" s="219"/>
      <c r="M24" s="219"/>
      <c r="N24" s="219"/>
      <c r="O24" s="371">
        <f>COUNTA(E25:N25)</f>
        <v>1</v>
      </c>
    </row>
    <row r="25" spans="1:15" ht="12" customHeight="1" x14ac:dyDescent="0.25">
      <c r="A25" s="302"/>
      <c r="B25" s="302"/>
      <c r="C25" s="310"/>
      <c r="D25" s="221" t="s">
        <v>414</v>
      </c>
      <c r="E25" s="221" t="s">
        <v>2222</v>
      </c>
      <c r="F25" s="222"/>
      <c r="G25" s="222"/>
      <c r="H25" s="222"/>
      <c r="I25" s="222"/>
      <c r="J25" s="222"/>
      <c r="K25" s="222"/>
      <c r="L25" s="222"/>
      <c r="M25" s="222"/>
      <c r="N25" s="222"/>
      <c r="O25" s="310"/>
    </row>
    <row r="26" spans="1:15" ht="12" customHeight="1" x14ac:dyDescent="0.25">
      <c r="A26" s="302"/>
      <c r="B26" s="302"/>
      <c r="C26" s="370" t="s">
        <v>2223</v>
      </c>
      <c r="D26" s="221" t="s">
        <v>412</v>
      </c>
      <c r="E26" s="221" t="s">
        <v>2224</v>
      </c>
      <c r="F26" s="222"/>
      <c r="G26" s="222"/>
      <c r="H26" s="222"/>
      <c r="I26" s="222"/>
      <c r="J26" s="222"/>
      <c r="K26" s="222"/>
      <c r="L26" s="222"/>
      <c r="M26" s="222"/>
      <c r="N26" s="222"/>
      <c r="O26" s="371">
        <f>COUNTA(E27:N27)</f>
        <v>1</v>
      </c>
    </row>
    <row r="27" spans="1:15" ht="12" customHeight="1" x14ac:dyDescent="0.25">
      <c r="A27" s="302"/>
      <c r="B27" s="302"/>
      <c r="C27" s="310"/>
      <c r="D27" s="221" t="s">
        <v>414</v>
      </c>
      <c r="E27" s="221" t="s">
        <v>2225</v>
      </c>
      <c r="F27" s="222"/>
      <c r="G27" s="222"/>
      <c r="H27" s="222"/>
      <c r="I27" s="222"/>
      <c r="J27" s="222"/>
      <c r="K27" s="222"/>
      <c r="L27" s="222"/>
      <c r="M27" s="222"/>
      <c r="N27" s="222"/>
      <c r="O27" s="310"/>
    </row>
    <row r="28" spans="1:15" ht="12" customHeight="1" x14ac:dyDescent="0.45">
      <c r="A28" s="302"/>
      <c r="B28" s="302"/>
      <c r="C28" s="370" t="s">
        <v>2178</v>
      </c>
      <c r="D28" s="221" t="s">
        <v>412</v>
      </c>
      <c r="E28" s="228" t="s">
        <v>2226</v>
      </c>
      <c r="F28" s="228" t="s">
        <v>2227</v>
      </c>
      <c r="G28" s="228" t="s">
        <v>2228</v>
      </c>
      <c r="H28" s="228" t="s">
        <v>2229</v>
      </c>
      <c r="I28" s="228" t="s">
        <v>2230</v>
      </c>
      <c r="J28" s="228" t="s">
        <v>2231</v>
      </c>
      <c r="K28" s="221" t="s">
        <v>2185</v>
      </c>
      <c r="L28" s="221" t="s">
        <v>2185</v>
      </c>
      <c r="M28" s="221" t="s">
        <v>2186</v>
      </c>
      <c r="N28" s="258"/>
      <c r="O28" s="371">
        <f>COUNTA(E29:N29)</f>
        <v>9</v>
      </c>
    </row>
    <row r="29" spans="1:15" ht="12" customHeight="1" x14ac:dyDescent="0.45">
      <c r="A29" s="302"/>
      <c r="B29" s="302"/>
      <c r="C29" s="310"/>
      <c r="D29" s="221" t="s">
        <v>414</v>
      </c>
      <c r="E29" s="221" t="s">
        <v>2232</v>
      </c>
      <c r="F29" s="221" t="s">
        <v>2233</v>
      </c>
      <c r="G29" s="221" t="s">
        <v>2234</v>
      </c>
      <c r="H29" s="221" t="s">
        <v>2235</v>
      </c>
      <c r="I29" s="221" t="s">
        <v>2236</v>
      </c>
      <c r="J29" s="221" t="s">
        <v>2237</v>
      </c>
      <c r="K29" s="221" t="s">
        <v>2238</v>
      </c>
      <c r="L29" s="221" t="s">
        <v>2239</v>
      </c>
      <c r="M29" s="221">
        <v>6421</v>
      </c>
      <c r="N29" s="258"/>
      <c r="O29" s="310"/>
    </row>
    <row r="30" spans="1:15" ht="12" customHeight="1" x14ac:dyDescent="0.25">
      <c r="A30" s="310"/>
      <c r="B30" s="310"/>
      <c r="C30" s="373" t="s">
        <v>394</v>
      </c>
      <c r="D30" s="312"/>
      <c r="E30" s="312"/>
      <c r="F30" s="312"/>
      <c r="G30" s="312"/>
      <c r="H30" s="312"/>
      <c r="I30" s="312"/>
      <c r="J30" s="312"/>
      <c r="K30" s="312"/>
      <c r="L30" s="312"/>
      <c r="M30" s="312"/>
      <c r="N30" s="333"/>
      <c r="O30" s="219">
        <f>SUM(O24:O28)</f>
        <v>11</v>
      </c>
    </row>
    <row r="31" spans="1:15" ht="12" customHeight="1" x14ac:dyDescent="0.45">
      <c r="A31" s="371">
        <v>4</v>
      </c>
      <c r="B31" s="371" t="s">
        <v>330</v>
      </c>
      <c r="C31" s="370" t="s">
        <v>2240</v>
      </c>
      <c r="D31" s="221" t="s">
        <v>412</v>
      </c>
      <c r="E31" s="221" t="s">
        <v>2241</v>
      </c>
      <c r="F31" s="228" t="s">
        <v>2242</v>
      </c>
      <c r="G31" s="228" t="s">
        <v>2243</v>
      </c>
      <c r="H31" s="221" t="s">
        <v>2244</v>
      </c>
      <c r="I31" s="258"/>
      <c r="J31" s="219"/>
      <c r="K31" s="219"/>
      <c r="L31" s="219"/>
      <c r="M31" s="219"/>
      <c r="N31" s="219"/>
      <c r="O31" s="371">
        <f>COUNTA(E32:N32)</f>
        <v>4</v>
      </c>
    </row>
    <row r="32" spans="1:15" ht="12" customHeight="1" x14ac:dyDescent="0.45">
      <c r="A32" s="302"/>
      <c r="B32" s="302"/>
      <c r="C32" s="310"/>
      <c r="D32" s="221" t="s">
        <v>414</v>
      </c>
      <c r="E32" s="221" t="s">
        <v>2202</v>
      </c>
      <c r="F32" s="221" t="s">
        <v>2245</v>
      </c>
      <c r="G32" s="221" t="s">
        <v>2246</v>
      </c>
      <c r="H32" s="221" t="s">
        <v>2247</v>
      </c>
      <c r="I32" s="258"/>
      <c r="J32" s="222"/>
      <c r="K32" s="222"/>
      <c r="L32" s="222"/>
      <c r="M32" s="222"/>
      <c r="N32" s="222"/>
      <c r="O32" s="310"/>
    </row>
    <row r="33" spans="1:15" ht="12" customHeight="1" x14ac:dyDescent="0.25">
      <c r="A33" s="302"/>
      <c r="B33" s="302"/>
      <c r="C33" s="370" t="s">
        <v>2178</v>
      </c>
      <c r="D33" s="221" t="s">
        <v>412</v>
      </c>
      <c r="E33" s="228" t="s">
        <v>2248</v>
      </c>
      <c r="F33" s="228" t="s">
        <v>2249</v>
      </c>
      <c r="G33" s="228" t="s">
        <v>2250</v>
      </c>
      <c r="H33" s="228" t="s">
        <v>2251</v>
      </c>
      <c r="I33" s="228" t="s">
        <v>2252</v>
      </c>
      <c r="J33" s="228" t="s">
        <v>2185</v>
      </c>
      <c r="K33" s="222" t="s">
        <v>2186</v>
      </c>
      <c r="L33" s="222"/>
      <c r="M33" s="222"/>
      <c r="N33" s="222"/>
      <c r="O33" s="371">
        <f>COUNTA(E34:N34)</f>
        <v>7</v>
      </c>
    </row>
    <row r="34" spans="1:15" ht="12" customHeight="1" x14ac:dyDescent="0.25">
      <c r="A34" s="302"/>
      <c r="B34" s="302"/>
      <c r="C34" s="310"/>
      <c r="D34" s="221" t="s">
        <v>414</v>
      </c>
      <c r="E34" s="221" t="s">
        <v>2253</v>
      </c>
      <c r="F34" s="221" t="s">
        <v>2254</v>
      </c>
      <c r="G34" s="221" t="s">
        <v>2255</v>
      </c>
      <c r="H34" s="221" t="s">
        <v>2256</v>
      </c>
      <c r="I34" s="221" t="s">
        <v>2257</v>
      </c>
      <c r="J34" s="221" t="s">
        <v>2258</v>
      </c>
      <c r="K34" s="222">
        <v>6422</v>
      </c>
      <c r="L34" s="222"/>
      <c r="M34" s="222"/>
      <c r="N34" s="222"/>
      <c r="O34" s="310"/>
    </row>
    <row r="35" spans="1:15" ht="12" customHeight="1" x14ac:dyDescent="0.25">
      <c r="A35" s="310"/>
      <c r="B35" s="310"/>
      <c r="C35" s="373" t="s">
        <v>394</v>
      </c>
      <c r="D35" s="312"/>
      <c r="E35" s="312"/>
      <c r="F35" s="312"/>
      <c r="G35" s="312"/>
      <c r="H35" s="312"/>
      <c r="I35" s="312"/>
      <c r="J35" s="312"/>
      <c r="K35" s="312"/>
      <c r="L35" s="312"/>
      <c r="M35" s="312"/>
      <c r="N35" s="333"/>
      <c r="O35" s="219">
        <f>SUM(O31:O33)</f>
        <v>11</v>
      </c>
    </row>
    <row r="36" spans="1:15" ht="12" customHeight="1" x14ac:dyDescent="0.25">
      <c r="A36" s="371">
        <v>5</v>
      </c>
      <c r="B36" s="371" t="s">
        <v>331</v>
      </c>
      <c r="C36" s="370" t="s">
        <v>2259</v>
      </c>
      <c r="D36" s="221" t="s">
        <v>412</v>
      </c>
      <c r="E36" s="228" t="s">
        <v>2260</v>
      </c>
      <c r="F36" s="228" t="s">
        <v>2261</v>
      </c>
      <c r="G36" s="228" t="s">
        <v>2262</v>
      </c>
      <c r="H36" s="228" t="s">
        <v>2263</v>
      </c>
      <c r="I36" s="228" t="s">
        <v>2264</v>
      </c>
      <c r="J36" s="219"/>
      <c r="K36" s="219"/>
      <c r="L36" s="219"/>
      <c r="M36" s="219"/>
      <c r="N36" s="219"/>
      <c r="O36" s="371">
        <f>COUNTA(E37:N37)</f>
        <v>5</v>
      </c>
    </row>
    <row r="37" spans="1:15" ht="12" customHeight="1" x14ac:dyDescent="0.25">
      <c r="A37" s="302"/>
      <c r="B37" s="302"/>
      <c r="C37" s="310"/>
      <c r="D37" s="221" t="s">
        <v>414</v>
      </c>
      <c r="E37" s="221" t="s">
        <v>2265</v>
      </c>
      <c r="F37" s="221" t="s">
        <v>2266</v>
      </c>
      <c r="G37" s="221" t="s">
        <v>2267</v>
      </c>
      <c r="H37" s="221" t="s">
        <v>2268</v>
      </c>
      <c r="I37" s="221" t="s">
        <v>2269</v>
      </c>
      <c r="J37" s="222"/>
      <c r="K37" s="222"/>
      <c r="L37" s="222"/>
      <c r="M37" s="222"/>
      <c r="N37" s="222"/>
      <c r="O37" s="310"/>
    </row>
    <row r="38" spans="1:15" ht="12" customHeight="1" x14ac:dyDescent="0.45">
      <c r="A38" s="302"/>
      <c r="B38" s="302"/>
      <c r="C38" s="370" t="s">
        <v>2178</v>
      </c>
      <c r="D38" s="221" t="s">
        <v>412</v>
      </c>
      <c r="E38" s="228" t="s">
        <v>2270</v>
      </c>
      <c r="F38" s="228" t="s">
        <v>2271</v>
      </c>
      <c r="G38" s="228" t="s">
        <v>2272</v>
      </c>
      <c r="H38" s="228" t="s">
        <v>2252</v>
      </c>
      <c r="I38" s="258"/>
      <c r="J38" s="258"/>
      <c r="K38" s="222"/>
      <c r="L38" s="222"/>
      <c r="M38" s="222"/>
      <c r="N38" s="222"/>
      <c r="O38" s="371">
        <f>COUNTA(E39:N39)</f>
        <v>4</v>
      </c>
    </row>
    <row r="39" spans="1:15" ht="12" customHeight="1" x14ac:dyDescent="0.45">
      <c r="A39" s="302"/>
      <c r="B39" s="302"/>
      <c r="C39" s="310"/>
      <c r="D39" s="221" t="s">
        <v>414</v>
      </c>
      <c r="E39" s="221" t="s">
        <v>2273</v>
      </c>
      <c r="F39" s="221" t="s">
        <v>2274</v>
      </c>
      <c r="G39" s="221" t="s">
        <v>2275</v>
      </c>
      <c r="H39" s="221" t="s">
        <v>2276</v>
      </c>
      <c r="I39" s="258"/>
      <c r="J39" s="258"/>
      <c r="K39" s="222"/>
      <c r="L39" s="222"/>
      <c r="M39" s="222"/>
      <c r="N39" s="222"/>
      <c r="O39" s="310"/>
    </row>
    <row r="40" spans="1:15" ht="12" customHeight="1" x14ac:dyDescent="0.25">
      <c r="A40" s="310"/>
      <c r="B40" s="310"/>
      <c r="C40" s="373" t="s">
        <v>394</v>
      </c>
      <c r="D40" s="312"/>
      <c r="E40" s="312"/>
      <c r="F40" s="312"/>
      <c r="G40" s="312"/>
      <c r="H40" s="312"/>
      <c r="I40" s="312"/>
      <c r="J40" s="312"/>
      <c r="K40" s="312"/>
      <c r="L40" s="312"/>
      <c r="M40" s="312"/>
      <c r="N40" s="333"/>
      <c r="O40" s="219">
        <f>SUM(O36:O38)</f>
        <v>9</v>
      </c>
    </row>
    <row r="41" spans="1:15" ht="12" customHeight="1" x14ac:dyDescent="0.25">
      <c r="A41" s="371">
        <v>6</v>
      </c>
      <c r="B41" s="371" t="s">
        <v>332</v>
      </c>
      <c r="C41" s="370" t="s">
        <v>2277</v>
      </c>
      <c r="D41" s="221" t="s">
        <v>412</v>
      </c>
      <c r="E41" s="228" t="s">
        <v>2278</v>
      </c>
      <c r="F41" s="219"/>
      <c r="G41" s="219"/>
      <c r="H41" s="219"/>
      <c r="I41" s="219"/>
      <c r="J41" s="219"/>
      <c r="K41" s="219"/>
      <c r="L41" s="219"/>
      <c r="M41" s="219"/>
      <c r="N41" s="219"/>
      <c r="O41" s="371">
        <f>COUNTA(E42:N42)</f>
        <v>1</v>
      </c>
    </row>
    <row r="42" spans="1:15" ht="12" customHeight="1" x14ac:dyDescent="0.25">
      <c r="A42" s="302"/>
      <c r="B42" s="302"/>
      <c r="C42" s="310"/>
      <c r="D42" s="221" t="s">
        <v>414</v>
      </c>
      <c r="E42" s="221" t="s">
        <v>2279</v>
      </c>
      <c r="F42" s="222"/>
      <c r="G42" s="222"/>
      <c r="H42" s="222"/>
      <c r="I42" s="222"/>
      <c r="J42" s="222"/>
      <c r="K42" s="222"/>
      <c r="L42" s="222"/>
      <c r="M42" s="222"/>
      <c r="N42" s="222"/>
      <c r="O42" s="310"/>
    </row>
    <row r="43" spans="1:15" ht="12" customHeight="1" x14ac:dyDescent="0.25">
      <c r="A43" s="302"/>
      <c r="B43" s="302"/>
      <c r="C43" s="370" t="s">
        <v>2280</v>
      </c>
      <c r="D43" s="221" t="s">
        <v>412</v>
      </c>
      <c r="E43" s="221" t="s">
        <v>2281</v>
      </c>
      <c r="F43" s="221" t="s">
        <v>2282</v>
      </c>
      <c r="G43" s="221" t="s">
        <v>2283</v>
      </c>
      <c r="H43" s="222"/>
      <c r="I43" s="222"/>
      <c r="J43" s="222"/>
      <c r="K43" s="222"/>
      <c r="L43" s="222"/>
      <c r="M43" s="222"/>
      <c r="N43" s="222"/>
      <c r="O43" s="371">
        <f>COUNTA(E44:N44)</f>
        <v>3</v>
      </c>
    </row>
    <row r="44" spans="1:15" ht="12" customHeight="1" x14ac:dyDescent="0.25">
      <c r="A44" s="302"/>
      <c r="B44" s="302"/>
      <c r="C44" s="310"/>
      <c r="D44" s="221" t="s">
        <v>414</v>
      </c>
      <c r="E44" s="221" t="s">
        <v>2284</v>
      </c>
      <c r="F44" s="221" t="s">
        <v>2285</v>
      </c>
      <c r="G44" s="221" t="s">
        <v>2286</v>
      </c>
      <c r="H44" s="222"/>
      <c r="I44" s="222"/>
      <c r="J44" s="222"/>
      <c r="K44" s="222"/>
      <c r="L44" s="222"/>
      <c r="M44" s="222"/>
      <c r="N44" s="222"/>
      <c r="O44" s="310"/>
    </row>
    <row r="45" spans="1:15" ht="12" customHeight="1" x14ac:dyDescent="0.45">
      <c r="A45" s="302"/>
      <c r="B45" s="302"/>
      <c r="C45" s="370" t="s">
        <v>2178</v>
      </c>
      <c r="D45" s="221" t="s">
        <v>412</v>
      </c>
      <c r="E45" s="228" t="s">
        <v>2287</v>
      </c>
      <c r="F45" s="228" t="s">
        <v>2288</v>
      </c>
      <c r="G45" s="228" t="s">
        <v>2252</v>
      </c>
      <c r="H45" s="222"/>
      <c r="I45" s="258"/>
      <c r="J45" s="222"/>
      <c r="K45" s="222"/>
      <c r="L45" s="222"/>
      <c r="M45" s="222"/>
      <c r="N45" s="222"/>
      <c r="O45" s="371">
        <f>COUNTA(E46:N46)</f>
        <v>3</v>
      </c>
    </row>
    <row r="46" spans="1:15" ht="12" customHeight="1" x14ac:dyDescent="0.45">
      <c r="A46" s="302"/>
      <c r="B46" s="302"/>
      <c r="C46" s="310"/>
      <c r="D46" s="221" t="s">
        <v>414</v>
      </c>
      <c r="E46" s="221" t="s">
        <v>2289</v>
      </c>
      <c r="F46" s="221" t="s">
        <v>2290</v>
      </c>
      <c r="G46" s="222" t="s">
        <v>2291</v>
      </c>
      <c r="H46" s="222"/>
      <c r="I46" s="258"/>
      <c r="J46" s="222"/>
      <c r="K46" s="222"/>
      <c r="L46" s="222"/>
      <c r="M46" s="222"/>
      <c r="N46" s="222"/>
      <c r="O46" s="310"/>
    </row>
    <row r="47" spans="1:15" ht="12" customHeight="1" x14ac:dyDescent="0.25">
      <c r="A47" s="310"/>
      <c r="B47" s="310"/>
      <c r="C47" s="373" t="s">
        <v>394</v>
      </c>
      <c r="D47" s="312"/>
      <c r="E47" s="312"/>
      <c r="F47" s="312"/>
      <c r="G47" s="312"/>
      <c r="H47" s="312"/>
      <c r="I47" s="312"/>
      <c r="J47" s="312"/>
      <c r="K47" s="312"/>
      <c r="L47" s="312"/>
      <c r="M47" s="312"/>
      <c r="N47" s="333"/>
      <c r="O47" s="219">
        <f>SUM(O41:O45)</f>
        <v>7</v>
      </c>
    </row>
    <row r="48" spans="1:15" ht="12" customHeight="1" x14ac:dyDescent="0.25">
      <c r="A48" s="371">
        <v>7</v>
      </c>
      <c r="B48" s="371" t="s">
        <v>333</v>
      </c>
      <c r="C48" s="370" t="s">
        <v>2223</v>
      </c>
      <c r="D48" s="221" t="s">
        <v>412</v>
      </c>
      <c r="E48" s="221" t="s">
        <v>2292</v>
      </c>
      <c r="F48" s="221" t="s">
        <v>2293</v>
      </c>
      <c r="G48" s="219"/>
      <c r="H48" s="219"/>
      <c r="I48" s="219"/>
      <c r="J48" s="219"/>
      <c r="K48" s="219"/>
      <c r="L48" s="219"/>
      <c r="M48" s="219"/>
      <c r="N48" s="219"/>
      <c r="O48" s="371">
        <f>COUNTA(E49:N49)</f>
        <v>2</v>
      </c>
    </row>
    <row r="49" spans="1:15" ht="12" customHeight="1" x14ac:dyDescent="0.25">
      <c r="A49" s="302"/>
      <c r="B49" s="302"/>
      <c r="C49" s="310"/>
      <c r="D49" s="221" t="s">
        <v>414</v>
      </c>
      <c r="E49" s="221" t="s">
        <v>2294</v>
      </c>
      <c r="F49" s="221" t="s">
        <v>2295</v>
      </c>
      <c r="G49" s="222"/>
      <c r="H49" s="222"/>
      <c r="I49" s="222"/>
      <c r="J49" s="222"/>
      <c r="K49" s="222"/>
      <c r="L49" s="222"/>
      <c r="M49" s="222"/>
      <c r="N49" s="222"/>
      <c r="O49" s="310"/>
    </row>
    <row r="50" spans="1:15" ht="39.75" customHeight="1" x14ac:dyDescent="0.25">
      <c r="A50" s="302"/>
      <c r="B50" s="302"/>
      <c r="C50" s="370" t="s">
        <v>2178</v>
      </c>
      <c r="D50" s="221" t="s">
        <v>412</v>
      </c>
      <c r="E50" s="228" t="s">
        <v>2296</v>
      </c>
      <c r="F50" s="228" t="s">
        <v>2297</v>
      </c>
      <c r="G50" s="228" t="s">
        <v>2298</v>
      </c>
      <c r="H50" s="222"/>
      <c r="I50" s="222"/>
      <c r="J50" s="222"/>
      <c r="K50" s="222"/>
      <c r="L50" s="222"/>
      <c r="M50" s="222"/>
      <c r="N50" s="222"/>
      <c r="O50" s="371">
        <f>COUNTA(E51:N51)</f>
        <v>3</v>
      </c>
    </row>
    <row r="51" spans="1:15" ht="12" customHeight="1" x14ac:dyDescent="0.25">
      <c r="A51" s="302"/>
      <c r="B51" s="302"/>
      <c r="C51" s="310"/>
      <c r="D51" s="221" t="s">
        <v>414</v>
      </c>
      <c r="E51" s="221" t="s">
        <v>2299</v>
      </c>
      <c r="F51" s="221" t="s">
        <v>2300</v>
      </c>
      <c r="G51" s="221" t="s">
        <v>2301</v>
      </c>
      <c r="H51" s="222"/>
      <c r="I51" s="222"/>
      <c r="J51" s="222"/>
      <c r="K51" s="222"/>
      <c r="L51" s="222"/>
      <c r="M51" s="222"/>
      <c r="N51" s="222"/>
      <c r="O51" s="310"/>
    </row>
    <row r="52" spans="1:15" ht="12" customHeight="1" x14ac:dyDescent="0.25">
      <c r="A52" s="310"/>
      <c r="B52" s="310"/>
      <c r="C52" s="373" t="s">
        <v>394</v>
      </c>
      <c r="D52" s="312"/>
      <c r="E52" s="312"/>
      <c r="F52" s="312"/>
      <c r="G52" s="312"/>
      <c r="H52" s="312"/>
      <c r="I52" s="312"/>
      <c r="J52" s="312"/>
      <c r="K52" s="312"/>
      <c r="L52" s="312"/>
      <c r="M52" s="312"/>
      <c r="N52" s="333"/>
      <c r="O52" s="219">
        <f>SUM(O48:O50)</f>
        <v>5</v>
      </c>
    </row>
    <row r="53" spans="1:15" ht="12" customHeight="1" x14ac:dyDescent="0.25">
      <c r="A53" s="371">
        <v>8</v>
      </c>
      <c r="B53" s="371" t="s">
        <v>334</v>
      </c>
      <c r="C53" s="370" t="s">
        <v>2302</v>
      </c>
      <c r="D53" s="221" t="s">
        <v>412</v>
      </c>
      <c r="E53" s="221" t="s">
        <v>2303</v>
      </c>
      <c r="F53" s="221"/>
      <c r="G53" s="221"/>
      <c r="H53" s="221"/>
      <c r="I53" s="219"/>
      <c r="J53" s="219"/>
      <c r="K53" s="219"/>
      <c r="L53" s="219"/>
      <c r="M53" s="219"/>
      <c r="N53" s="219"/>
      <c r="O53" s="371">
        <f>COUNTA(E54:N54)</f>
        <v>1</v>
      </c>
    </row>
    <row r="54" spans="1:15" ht="12" customHeight="1" x14ac:dyDescent="0.25">
      <c r="A54" s="302"/>
      <c r="B54" s="302"/>
      <c r="C54" s="310"/>
      <c r="D54" s="221" t="s">
        <v>414</v>
      </c>
      <c r="E54" s="221" t="s">
        <v>2304</v>
      </c>
      <c r="F54" s="221"/>
      <c r="G54" s="221"/>
      <c r="H54" s="221"/>
      <c r="I54" s="222"/>
      <c r="J54" s="222"/>
      <c r="K54" s="222"/>
      <c r="L54" s="222"/>
      <c r="M54" s="222"/>
      <c r="N54" s="222"/>
      <c r="O54" s="310"/>
    </row>
    <row r="55" spans="1:15" ht="42" customHeight="1" x14ac:dyDescent="0.25">
      <c r="A55" s="302"/>
      <c r="B55" s="302"/>
      <c r="C55" s="370" t="s">
        <v>2178</v>
      </c>
      <c r="D55" s="221" t="s">
        <v>412</v>
      </c>
      <c r="E55" s="228" t="s">
        <v>2305</v>
      </c>
      <c r="F55" s="228" t="s">
        <v>2306</v>
      </c>
      <c r="G55" s="228" t="s">
        <v>2307</v>
      </c>
      <c r="H55" s="228" t="s">
        <v>2308</v>
      </c>
      <c r="I55" s="221" t="s">
        <v>2185</v>
      </c>
      <c r="J55" s="221" t="s">
        <v>2186</v>
      </c>
      <c r="K55" s="222"/>
      <c r="L55" s="222"/>
      <c r="M55" s="222"/>
      <c r="N55" s="222"/>
      <c r="O55" s="371">
        <f>COUNTA(E56:N56)</f>
        <v>6</v>
      </c>
    </row>
    <row r="56" spans="1:15" ht="12" customHeight="1" x14ac:dyDescent="0.25">
      <c r="A56" s="302"/>
      <c r="B56" s="302"/>
      <c r="C56" s="310"/>
      <c r="D56" s="221" t="s">
        <v>414</v>
      </c>
      <c r="E56" s="221" t="s">
        <v>2309</v>
      </c>
      <c r="F56" s="221" t="s">
        <v>2310</v>
      </c>
      <c r="G56" s="221" t="s">
        <v>2311</v>
      </c>
      <c r="H56" s="221" t="s">
        <v>2312</v>
      </c>
      <c r="I56" s="221" t="s">
        <v>2313</v>
      </c>
      <c r="J56" s="221">
        <v>6420</v>
      </c>
      <c r="K56" s="222"/>
      <c r="L56" s="222"/>
      <c r="M56" s="222"/>
      <c r="N56" s="222"/>
      <c r="O56" s="310"/>
    </row>
    <row r="57" spans="1:15" ht="12" customHeight="1" x14ac:dyDescent="0.25">
      <c r="A57" s="310"/>
      <c r="B57" s="310"/>
      <c r="C57" s="373" t="s">
        <v>394</v>
      </c>
      <c r="D57" s="312"/>
      <c r="E57" s="312"/>
      <c r="F57" s="312"/>
      <c r="G57" s="312"/>
      <c r="H57" s="312"/>
      <c r="I57" s="312"/>
      <c r="J57" s="312"/>
      <c r="K57" s="312"/>
      <c r="L57" s="312"/>
      <c r="M57" s="312"/>
      <c r="N57" s="333"/>
      <c r="O57" s="219">
        <f>SUM(O53:O55)</f>
        <v>7</v>
      </c>
    </row>
    <row r="58" spans="1:15" ht="12" customHeight="1" x14ac:dyDescent="0.25">
      <c r="A58" s="371">
        <v>9</v>
      </c>
      <c r="B58" s="371" t="s">
        <v>335</v>
      </c>
      <c r="C58" s="370" t="s">
        <v>2314</v>
      </c>
      <c r="D58" s="221" t="s">
        <v>412</v>
      </c>
      <c r="E58" s="221" t="s">
        <v>2315</v>
      </c>
      <c r="F58" s="221"/>
      <c r="G58" s="221"/>
      <c r="H58" s="221"/>
      <c r="I58" s="219"/>
      <c r="J58" s="219"/>
      <c r="K58" s="219"/>
      <c r="L58" s="219"/>
      <c r="M58" s="219"/>
      <c r="N58" s="219"/>
      <c r="O58" s="371">
        <f>COUNTA(E59:N59)</f>
        <v>1</v>
      </c>
    </row>
    <row r="59" spans="1:15" ht="12" customHeight="1" x14ac:dyDescent="0.25">
      <c r="A59" s="302"/>
      <c r="B59" s="302"/>
      <c r="C59" s="310"/>
      <c r="D59" s="221" t="s">
        <v>414</v>
      </c>
      <c r="E59" s="221" t="s">
        <v>2316</v>
      </c>
      <c r="F59" s="221"/>
      <c r="G59" s="221"/>
      <c r="H59" s="221"/>
      <c r="I59" s="222"/>
      <c r="J59" s="222"/>
      <c r="K59" s="222"/>
      <c r="L59" s="222"/>
      <c r="M59" s="222"/>
      <c r="N59" s="222"/>
      <c r="O59" s="310"/>
    </row>
    <row r="60" spans="1:15" ht="55.5" customHeight="1" x14ac:dyDescent="0.45">
      <c r="A60" s="302"/>
      <c r="B60" s="302"/>
      <c r="C60" s="370" t="s">
        <v>2178</v>
      </c>
      <c r="D60" s="221" t="s">
        <v>412</v>
      </c>
      <c r="E60" s="257" t="s">
        <v>2317</v>
      </c>
      <c r="F60" s="228" t="s">
        <v>2318</v>
      </c>
      <c r="G60" s="228" t="s">
        <v>2319</v>
      </c>
      <c r="H60" s="221"/>
      <c r="I60" s="222"/>
      <c r="J60" s="222"/>
      <c r="K60" s="222"/>
      <c r="L60" s="222"/>
      <c r="M60" s="222"/>
      <c r="N60" s="222"/>
      <c r="O60" s="371">
        <f>COUNTA(E61:N61)</f>
        <v>3</v>
      </c>
    </row>
    <row r="61" spans="1:15" ht="12" customHeight="1" x14ac:dyDescent="0.45">
      <c r="A61" s="302"/>
      <c r="B61" s="302"/>
      <c r="C61" s="310"/>
      <c r="D61" s="221" t="s">
        <v>414</v>
      </c>
      <c r="E61" s="259" t="s">
        <v>2320</v>
      </c>
      <c r="F61" s="221" t="s">
        <v>2321</v>
      </c>
      <c r="G61" s="221" t="s">
        <v>2322</v>
      </c>
      <c r="H61" s="222"/>
      <c r="I61" s="222"/>
      <c r="J61" s="222"/>
      <c r="K61" s="222"/>
      <c r="L61" s="222"/>
      <c r="M61" s="222"/>
      <c r="N61" s="222"/>
      <c r="O61" s="310"/>
    </row>
    <row r="62" spans="1:15" ht="12" customHeight="1" x14ac:dyDescent="0.25">
      <c r="A62" s="310"/>
      <c r="B62" s="310"/>
      <c r="C62" s="373" t="s">
        <v>394</v>
      </c>
      <c r="D62" s="312"/>
      <c r="E62" s="312"/>
      <c r="F62" s="312"/>
      <c r="G62" s="312"/>
      <c r="H62" s="312"/>
      <c r="I62" s="312"/>
      <c r="J62" s="312"/>
      <c r="K62" s="312"/>
      <c r="L62" s="312"/>
      <c r="M62" s="312"/>
      <c r="N62" s="333"/>
      <c r="O62" s="219">
        <f>SUM(O58:O60)</f>
        <v>4</v>
      </c>
    </row>
    <row r="63" spans="1:15" ht="12" customHeight="1" x14ac:dyDescent="0.25">
      <c r="A63" s="371">
        <v>10</v>
      </c>
      <c r="B63" s="371" t="s">
        <v>336</v>
      </c>
      <c r="C63" s="370" t="s">
        <v>2323</v>
      </c>
      <c r="D63" s="221" t="s">
        <v>412</v>
      </c>
      <c r="E63" s="221" t="s">
        <v>2324</v>
      </c>
      <c r="F63" s="221" t="s">
        <v>2325</v>
      </c>
      <c r="G63" s="221" t="s">
        <v>2326</v>
      </c>
      <c r="H63" s="219"/>
      <c r="I63" s="219"/>
      <c r="J63" s="219"/>
      <c r="K63" s="219"/>
      <c r="L63" s="219"/>
      <c r="M63" s="219"/>
      <c r="N63" s="219"/>
      <c r="O63" s="371">
        <f>COUNTA(E63:N64)/2</f>
        <v>3</v>
      </c>
    </row>
    <row r="64" spans="1:15" ht="12" customHeight="1" x14ac:dyDescent="0.25">
      <c r="A64" s="302"/>
      <c r="B64" s="302"/>
      <c r="C64" s="310"/>
      <c r="D64" s="221" t="s">
        <v>414</v>
      </c>
      <c r="E64" s="221" t="s">
        <v>2327</v>
      </c>
      <c r="F64" s="221" t="s">
        <v>2328</v>
      </c>
      <c r="G64" s="221" t="s">
        <v>2329</v>
      </c>
      <c r="H64" s="222"/>
      <c r="I64" s="222"/>
      <c r="J64" s="222"/>
      <c r="K64" s="222"/>
      <c r="L64" s="222"/>
      <c r="M64" s="222"/>
      <c r="N64" s="222"/>
      <c r="O64" s="310"/>
    </row>
    <row r="65" spans="1:15" ht="37.5" customHeight="1" x14ac:dyDescent="0.25">
      <c r="A65" s="302"/>
      <c r="B65" s="302"/>
      <c r="C65" s="370" t="s">
        <v>2178</v>
      </c>
      <c r="D65" s="221" t="s">
        <v>412</v>
      </c>
      <c r="E65" s="228" t="s">
        <v>2330</v>
      </c>
      <c r="F65" s="228" t="s">
        <v>2331</v>
      </c>
      <c r="G65" s="228" t="s">
        <v>2332</v>
      </c>
      <c r="H65" s="228" t="s">
        <v>2333</v>
      </c>
      <c r="I65" s="228" t="s">
        <v>2334</v>
      </c>
      <c r="J65" s="222"/>
      <c r="K65" s="222"/>
      <c r="L65" s="222"/>
      <c r="M65" s="222"/>
      <c r="N65" s="222"/>
      <c r="O65" s="371">
        <f>COUNTA(E65:N66)/2</f>
        <v>5</v>
      </c>
    </row>
    <row r="66" spans="1:15" ht="12" customHeight="1" x14ac:dyDescent="0.25">
      <c r="A66" s="302"/>
      <c r="B66" s="302"/>
      <c r="C66" s="310"/>
      <c r="D66" s="221" t="s">
        <v>414</v>
      </c>
      <c r="E66" s="221" t="s">
        <v>2335</v>
      </c>
      <c r="F66" s="221" t="s">
        <v>2336</v>
      </c>
      <c r="G66" s="221" t="s">
        <v>2337</v>
      </c>
      <c r="H66" s="221" t="s">
        <v>2338</v>
      </c>
      <c r="I66" s="221" t="s">
        <v>2339</v>
      </c>
      <c r="J66" s="222"/>
      <c r="K66" s="222"/>
      <c r="L66" s="222"/>
      <c r="M66" s="222"/>
      <c r="N66" s="222"/>
      <c r="O66" s="310"/>
    </row>
    <row r="67" spans="1:15" ht="12" customHeight="1" x14ac:dyDescent="0.25">
      <c r="A67" s="310"/>
      <c r="B67" s="310"/>
      <c r="C67" s="373" t="s">
        <v>394</v>
      </c>
      <c r="D67" s="312"/>
      <c r="E67" s="312"/>
      <c r="F67" s="312"/>
      <c r="G67" s="312"/>
      <c r="H67" s="312"/>
      <c r="I67" s="312"/>
      <c r="J67" s="312"/>
      <c r="K67" s="312"/>
      <c r="L67" s="312"/>
      <c r="M67" s="312"/>
      <c r="N67" s="333"/>
      <c r="O67" s="219">
        <f>SUM(O63:O66)</f>
        <v>8</v>
      </c>
    </row>
    <row r="68" spans="1:15" ht="12" customHeight="1" x14ac:dyDescent="0.25">
      <c r="A68" s="371">
        <v>11</v>
      </c>
      <c r="B68" s="371" t="s">
        <v>337</v>
      </c>
      <c r="C68" s="370" t="s">
        <v>2340</v>
      </c>
      <c r="D68" s="221" t="s">
        <v>412</v>
      </c>
      <c r="E68" s="221" t="s">
        <v>2341</v>
      </c>
      <c r="F68" s="219"/>
      <c r="G68" s="219"/>
      <c r="H68" s="219"/>
      <c r="I68" s="219"/>
      <c r="J68" s="219"/>
      <c r="K68" s="219"/>
      <c r="L68" s="219"/>
      <c r="M68" s="219"/>
      <c r="N68" s="219"/>
      <c r="O68" s="371">
        <f>COUNTA(E68:N69)/2</f>
        <v>1</v>
      </c>
    </row>
    <row r="69" spans="1:15" ht="12" customHeight="1" x14ac:dyDescent="0.25">
      <c r="A69" s="302"/>
      <c r="B69" s="302"/>
      <c r="C69" s="310"/>
      <c r="D69" s="221" t="s">
        <v>414</v>
      </c>
      <c r="E69" s="221" t="s">
        <v>2342</v>
      </c>
      <c r="F69" s="222"/>
      <c r="G69" s="222"/>
      <c r="H69" s="222"/>
      <c r="I69" s="222"/>
      <c r="J69" s="222"/>
      <c r="K69" s="222"/>
      <c r="L69" s="222"/>
      <c r="M69" s="222"/>
      <c r="N69" s="222"/>
      <c r="O69" s="310"/>
    </row>
    <row r="70" spans="1:15" ht="12" customHeight="1" x14ac:dyDescent="0.25">
      <c r="A70" s="302"/>
      <c r="B70" s="302"/>
      <c r="C70" s="370" t="s">
        <v>2178</v>
      </c>
      <c r="D70" s="221" t="s">
        <v>412</v>
      </c>
      <c r="E70" s="228" t="s">
        <v>2343</v>
      </c>
      <c r="F70" s="222"/>
      <c r="G70" s="222"/>
      <c r="H70" s="222"/>
      <c r="I70" s="222"/>
      <c r="J70" s="222"/>
      <c r="K70" s="222"/>
      <c r="L70" s="222"/>
      <c r="M70" s="222"/>
      <c r="N70" s="222"/>
      <c r="O70" s="371">
        <f>COUNTA(E71:N71)</f>
        <v>1</v>
      </c>
    </row>
    <row r="71" spans="1:15" ht="12" customHeight="1" x14ac:dyDescent="0.25">
      <c r="A71" s="302"/>
      <c r="B71" s="302"/>
      <c r="C71" s="310"/>
      <c r="D71" s="221" t="s">
        <v>414</v>
      </c>
      <c r="E71" s="221" t="s">
        <v>2344</v>
      </c>
      <c r="F71" s="222"/>
      <c r="G71" s="222"/>
      <c r="H71" s="222"/>
      <c r="I71" s="222"/>
      <c r="J71" s="222"/>
      <c r="K71" s="222"/>
      <c r="L71" s="222"/>
      <c r="M71" s="222"/>
      <c r="N71" s="222"/>
      <c r="O71" s="310"/>
    </row>
    <row r="72" spans="1:15" ht="12" customHeight="1" x14ac:dyDescent="0.25">
      <c r="A72" s="310"/>
      <c r="B72" s="310"/>
      <c r="C72" s="373" t="s">
        <v>394</v>
      </c>
      <c r="D72" s="312"/>
      <c r="E72" s="312"/>
      <c r="F72" s="312"/>
      <c r="G72" s="312"/>
      <c r="H72" s="312"/>
      <c r="I72" s="312"/>
      <c r="J72" s="312"/>
      <c r="K72" s="312"/>
      <c r="L72" s="312"/>
      <c r="M72" s="312"/>
      <c r="N72" s="333"/>
      <c r="O72" s="219">
        <f>O68+O70</f>
        <v>2</v>
      </c>
    </row>
    <row r="73" spans="1:15" ht="12" customHeight="1" x14ac:dyDescent="0.45">
      <c r="A73" s="371">
        <v>12</v>
      </c>
      <c r="B73" s="395" t="s">
        <v>338</v>
      </c>
      <c r="C73" s="396" t="s">
        <v>2345</v>
      </c>
      <c r="D73" s="260" t="s">
        <v>412</v>
      </c>
      <c r="E73" s="260" t="s">
        <v>2346</v>
      </c>
      <c r="F73" s="259"/>
      <c r="G73" s="261"/>
      <c r="H73" s="261"/>
      <c r="I73" s="261"/>
      <c r="J73" s="261"/>
      <c r="K73" s="261"/>
      <c r="L73" s="261"/>
      <c r="M73" s="261"/>
      <c r="N73" s="261"/>
      <c r="O73" s="393">
        <f>COUNTA(E73:E74)/2</f>
        <v>1</v>
      </c>
    </row>
    <row r="74" spans="1:15" ht="12" customHeight="1" x14ac:dyDescent="0.45">
      <c r="A74" s="302"/>
      <c r="B74" s="302"/>
      <c r="C74" s="310"/>
      <c r="D74" s="261" t="s">
        <v>414</v>
      </c>
      <c r="E74" s="261" t="s">
        <v>2347</v>
      </c>
      <c r="F74" s="259"/>
      <c r="G74" s="261"/>
      <c r="H74" s="261"/>
      <c r="I74" s="261"/>
      <c r="J74" s="261"/>
      <c r="K74" s="261"/>
      <c r="L74" s="261"/>
      <c r="M74" s="261"/>
      <c r="N74" s="261"/>
      <c r="O74" s="310"/>
    </row>
    <row r="75" spans="1:15" ht="12" customHeight="1" x14ac:dyDescent="0.45">
      <c r="A75" s="302"/>
      <c r="B75" s="302"/>
      <c r="C75" s="393" t="s">
        <v>2156</v>
      </c>
      <c r="D75" s="261" t="s">
        <v>412</v>
      </c>
      <c r="E75" s="261" t="s">
        <v>2348</v>
      </c>
      <c r="F75" s="261" t="s">
        <v>2349</v>
      </c>
      <c r="G75" s="261" t="s">
        <v>2350</v>
      </c>
      <c r="H75" s="261" t="s">
        <v>2351</v>
      </c>
      <c r="I75" s="261" t="s">
        <v>2352</v>
      </c>
      <c r="J75" s="261"/>
      <c r="K75" s="261"/>
      <c r="L75" s="261"/>
      <c r="M75" s="261"/>
      <c r="N75" s="259"/>
      <c r="O75" s="393">
        <f>COUNTA(E75:N78)/2</f>
        <v>6</v>
      </c>
    </row>
    <row r="76" spans="1:15" ht="12" customHeight="1" x14ac:dyDescent="0.45">
      <c r="A76" s="302"/>
      <c r="B76" s="302"/>
      <c r="C76" s="302"/>
      <c r="D76" s="261" t="s">
        <v>414</v>
      </c>
      <c r="E76" s="261" t="s">
        <v>2353</v>
      </c>
      <c r="F76" s="261" t="s">
        <v>2354</v>
      </c>
      <c r="G76" s="261" t="s">
        <v>2355</v>
      </c>
      <c r="H76" s="261" t="s">
        <v>2356</v>
      </c>
      <c r="I76" s="261" t="s">
        <v>2357</v>
      </c>
      <c r="J76" s="261"/>
      <c r="K76" s="261"/>
      <c r="L76" s="261"/>
      <c r="M76" s="261"/>
      <c r="N76" s="259"/>
      <c r="O76" s="302"/>
    </row>
    <row r="77" spans="1:15" ht="12" customHeight="1" x14ac:dyDescent="0.25">
      <c r="A77" s="302"/>
      <c r="B77" s="302"/>
      <c r="C77" s="302"/>
      <c r="D77" s="261" t="s">
        <v>412</v>
      </c>
      <c r="E77" s="261" t="s">
        <v>2358</v>
      </c>
      <c r="F77" s="261"/>
      <c r="G77" s="261"/>
      <c r="H77" s="261"/>
      <c r="I77" s="261"/>
      <c r="J77" s="261"/>
      <c r="K77" s="261"/>
      <c r="L77" s="261"/>
      <c r="M77" s="261"/>
      <c r="N77" s="261"/>
      <c r="O77" s="302"/>
    </row>
    <row r="78" spans="1:15" ht="12" customHeight="1" x14ac:dyDescent="0.25">
      <c r="A78" s="302"/>
      <c r="B78" s="302"/>
      <c r="C78" s="310"/>
      <c r="D78" s="261" t="s">
        <v>414</v>
      </c>
      <c r="E78" s="261" t="s">
        <v>2359</v>
      </c>
      <c r="F78" s="261"/>
      <c r="G78" s="261"/>
      <c r="H78" s="261"/>
      <c r="I78" s="261"/>
      <c r="J78" s="261"/>
      <c r="K78" s="261"/>
      <c r="L78" s="261"/>
      <c r="M78" s="261"/>
      <c r="N78" s="261"/>
      <c r="O78" s="310"/>
    </row>
    <row r="79" spans="1:15" ht="12" customHeight="1" x14ac:dyDescent="0.25">
      <c r="A79" s="302"/>
      <c r="B79" s="302"/>
      <c r="C79" s="393" t="s">
        <v>2360</v>
      </c>
      <c r="D79" s="261" t="s">
        <v>412</v>
      </c>
      <c r="E79" s="261" t="s">
        <v>2361</v>
      </c>
      <c r="F79" s="261"/>
      <c r="G79" s="261"/>
      <c r="H79" s="261"/>
      <c r="I79" s="261"/>
      <c r="J79" s="261"/>
      <c r="K79" s="261"/>
      <c r="L79" s="261"/>
      <c r="M79" s="261"/>
      <c r="N79" s="261"/>
      <c r="O79" s="393">
        <f>COUNTA(E79:E80)/2</f>
        <v>1</v>
      </c>
    </row>
    <row r="80" spans="1:15" ht="12" customHeight="1" x14ac:dyDescent="0.25">
      <c r="A80" s="302"/>
      <c r="B80" s="302"/>
      <c r="C80" s="310"/>
      <c r="D80" s="261" t="s">
        <v>414</v>
      </c>
      <c r="E80" s="261" t="s">
        <v>2362</v>
      </c>
      <c r="F80" s="261"/>
      <c r="G80" s="261"/>
      <c r="H80" s="261"/>
      <c r="I80" s="261"/>
      <c r="J80" s="261"/>
      <c r="K80" s="261"/>
      <c r="L80" s="261"/>
      <c r="M80" s="261"/>
      <c r="N80" s="261"/>
      <c r="O80" s="310"/>
    </row>
    <row r="81" spans="1:15" ht="12" customHeight="1" x14ac:dyDescent="0.25">
      <c r="A81" s="302"/>
      <c r="B81" s="302"/>
      <c r="C81" s="393" t="s">
        <v>2363</v>
      </c>
      <c r="D81" s="261" t="s">
        <v>412</v>
      </c>
      <c r="E81" s="261" t="s">
        <v>2364</v>
      </c>
      <c r="F81" s="261"/>
      <c r="G81" s="261"/>
      <c r="H81" s="261"/>
      <c r="I81" s="261"/>
      <c r="J81" s="261"/>
      <c r="K81" s="261"/>
      <c r="L81" s="261"/>
      <c r="M81" s="261"/>
      <c r="N81" s="261"/>
      <c r="O81" s="393">
        <f>COUNTA(E81:E82)/2</f>
        <v>1</v>
      </c>
    </row>
    <row r="82" spans="1:15" ht="12" customHeight="1" x14ac:dyDescent="0.25">
      <c r="A82" s="302"/>
      <c r="B82" s="302"/>
      <c r="C82" s="310"/>
      <c r="D82" s="261" t="s">
        <v>414</v>
      </c>
      <c r="E82" s="261" t="s">
        <v>2365</v>
      </c>
      <c r="F82" s="261"/>
      <c r="G82" s="261"/>
      <c r="H82" s="261"/>
      <c r="I82" s="261"/>
      <c r="J82" s="261"/>
      <c r="K82" s="261"/>
      <c r="L82" s="261"/>
      <c r="M82" s="261"/>
      <c r="N82" s="261"/>
      <c r="O82" s="310"/>
    </row>
    <row r="83" spans="1:15" ht="36" customHeight="1" x14ac:dyDescent="0.45">
      <c r="A83" s="302"/>
      <c r="B83" s="302"/>
      <c r="C83" s="393" t="s">
        <v>2366</v>
      </c>
      <c r="D83" s="260" t="s">
        <v>412</v>
      </c>
      <c r="E83" s="260" t="s">
        <v>2367</v>
      </c>
      <c r="F83" s="260" t="s">
        <v>2368</v>
      </c>
      <c r="G83" s="260" t="s">
        <v>2369</v>
      </c>
      <c r="H83" s="260" t="s">
        <v>2370</v>
      </c>
      <c r="I83" s="260" t="s">
        <v>2371</v>
      </c>
      <c r="J83" s="260" t="s">
        <v>2372</v>
      </c>
      <c r="K83" s="260" t="s">
        <v>2373</v>
      </c>
      <c r="L83" s="260" t="s">
        <v>2374</v>
      </c>
      <c r="M83" s="259"/>
      <c r="N83" s="260"/>
      <c r="O83" s="393">
        <f>COUNTA(E83:M86)/2</f>
        <v>13</v>
      </c>
    </row>
    <row r="84" spans="1:15" ht="12" customHeight="1" x14ac:dyDescent="0.45">
      <c r="A84" s="302"/>
      <c r="B84" s="302"/>
      <c r="C84" s="302"/>
      <c r="D84" s="261" t="s">
        <v>414</v>
      </c>
      <c r="E84" s="261" t="s">
        <v>2375</v>
      </c>
      <c r="F84" s="261" t="s">
        <v>2376</v>
      </c>
      <c r="G84" s="261" t="s">
        <v>2377</v>
      </c>
      <c r="H84" s="261" t="s">
        <v>2378</v>
      </c>
      <c r="I84" s="261" t="s">
        <v>2379</v>
      </c>
      <c r="J84" s="261" t="s">
        <v>2380</v>
      </c>
      <c r="K84" s="261" t="s">
        <v>2381</v>
      </c>
      <c r="L84" s="261" t="s">
        <v>2382</v>
      </c>
      <c r="M84" s="259"/>
      <c r="N84" s="261"/>
      <c r="O84" s="302"/>
    </row>
    <row r="85" spans="1:15" ht="37.5" customHeight="1" x14ac:dyDescent="0.45">
      <c r="A85" s="302"/>
      <c r="B85" s="302"/>
      <c r="C85" s="302"/>
      <c r="D85" s="260" t="s">
        <v>412</v>
      </c>
      <c r="E85" s="260" t="s">
        <v>2383</v>
      </c>
      <c r="F85" s="260" t="s">
        <v>2384</v>
      </c>
      <c r="G85" s="260" t="s">
        <v>2385</v>
      </c>
      <c r="H85" s="260" t="s">
        <v>2386</v>
      </c>
      <c r="I85" s="260" t="s">
        <v>2387</v>
      </c>
      <c r="J85" s="260"/>
      <c r="K85" s="259"/>
      <c r="L85" s="260"/>
      <c r="M85" s="261"/>
      <c r="N85" s="261"/>
      <c r="O85" s="302"/>
    </row>
    <row r="86" spans="1:15" ht="12" customHeight="1" x14ac:dyDescent="0.45">
      <c r="A86" s="302"/>
      <c r="B86" s="302"/>
      <c r="C86" s="310"/>
      <c r="D86" s="261" t="s">
        <v>414</v>
      </c>
      <c r="E86" s="261" t="s">
        <v>2388</v>
      </c>
      <c r="F86" s="261" t="s">
        <v>2389</v>
      </c>
      <c r="G86" s="261" t="s">
        <v>2390</v>
      </c>
      <c r="H86" s="261" t="s">
        <v>2391</v>
      </c>
      <c r="I86" s="261" t="s">
        <v>2392</v>
      </c>
      <c r="J86" s="261"/>
      <c r="K86" s="259"/>
      <c r="L86" s="261"/>
      <c r="M86" s="261"/>
      <c r="N86" s="261"/>
      <c r="O86" s="310"/>
    </row>
    <row r="87" spans="1:15" ht="12" customHeight="1" x14ac:dyDescent="0.25">
      <c r="A87" s="310"/>
      <c r="B87" s="310"/>
      <c r="C87" s="397" t="s">
        <v>394</v>
      </c>
      <c r="D87" s="312"/>
      <c r="E87" s="312"/>
      <c r="F87" s="312"/>
      <c r="G87" s="312"/>
      <c r="H87" s="312"/>
      <c r="I87" s="312"/>
      <c r="J87" s="312"/>
      <c r="K87" s="312"/>
      <c r="L87" s="312"/>
      <c r="M87" s="312"/>
      <c r="N87" s="333"/>
      <c r="O87" s="262">
        <f>SUM(O73:O86)</f>
        <v>22</v>
      </c>
    </row>
    <row r="88" spans="1:15" ht="12" customHeight="1" x14ac:dyDescent="0.25">
      <c r="A88" s="371">
        <v>13</v>
      </c>
      <c r="B88" s="395" t="s">
        <v>339</v>
      </c>
      <c r="C88" s="394" t="s">
        <v>2345</v>
      </c>
      <c r="D88" s="260" t="s">
        <v>412</v>
      </c>
      <c r="E88" s="260" t="s">
        <v>2393</v>
      </c>
      <c r="F88" s="260"/>
      <c r="G88" s="261"/>
      <c r="H88" s="261"/>
      <c r="I88" s="261"/>
      <c r="J88" s="261"/>
      <c r="K88" s="261"/>
      <c r="L88" s="261"/>
      <c r="M88" s="261"/>
      <c r="N88" s="261"/>
      <c r="O88" s="393">
        <f>COUNTA(E88:F89)/2</f>
        <v>1</v>
      </c>
    </row>
    <row r="89" spans="1:15" ht="12" customHeight="1" x14ac:dyDescent="0.25">
      <c r="A89" s="302"/>
      <c r="B89" s="302"/>
      <c r="C89" s="310"/>
      <c r="D89" s="261" t="s">
        <v>414</v>
      </c>
      <c r="E89" s="261" t="s">
        <v>2394</v>
      </c>
      <c r="F89" s="261"/>
      <c r="G89" s="261"/>
      <c r="H89" s="261"/>
      <c r="I89" s="261"/>
      <c r="J89" s="261"/>
      <c r="K89" s="261"/>
      <c r="L89" s="261"/>
      <c r="M89" s="261"/>
      <c r="N89" s="261"/>
      <c r="O89" s="310"/>
    </row>
    <row r="90" spans="1:15" ht="12" customHeight="1" x14ac:dyDescent="0.45">
      <c r="A90" s="302"/>
      <c r="B90" s="302"/>
      <c r="C90" s="395" t="s">
        <v>2156</v>
      </c>
      <c r="D90" s="261" t="s">
        <v>412</v>
      </c>
      <c r="E90" s="261" t="s">
        <v>2395</v>
      </c>
      <c r="F90" s="261" t="s">
        <v>2396</v>
      </c>
      <c r="G90" s="261" t="s">
        <v>2397</v>
      </c>
      <c r="H90" s="261" t="s">
        <v>2398</v>
      </c>
      <c r="I90" s="261" t="s">
        <v>2399</v>
      </c>
      <c r="J90" s="259"/>
      <c r="K90" s="259"/>
      <c r="L90" s="259"/>
      <c r="M90" s="259"/>
      <c r="N90" s="261"/>
      <c r="O90" s="393">
        <f>COUNTA(E90:N91)/2</f>
        <v>5</v>
      </c>
    </row>
    <row r="91" spans="1:15" ht="12" customHeight="1" x14ac:dyDescent="0.45">
      <c r="A91" s="302"/>
      <c r="B91" s="302"/>
      <c r="C91" s="310"/>
      <c r="D91" s="261" t="s">
        <v>414</v>
      </c>
      <c r="E91" s="261" t="s">
        <v>2400</v>
      </c>
      <c r="F91" s="261" t="s">
        <v>2401</v>
      </c>
      <c r="G91" s="261" t="s">
        <v>2402</v>
      </c>
      <c r="H91" s="261" t="s">
        <v>2403</v>
      </c>
      <c r="I91" s="261" t="s">
        <v>2404</v>
      </c>
      <c r="J91" s="259"/>
      <c r="K91" s="259"/>
      <c r="L91" s="259"/>
      <c r="M91" s="259"/>
      <c r="N91" s="261"/>
      <c r="O91" s="310"/>
    </row>
    <row r="92" spans="1:15" ht="37.5" customHeight="1" x14ac:dyDescent="0.45">
      <c r="A92" s="302"/>
      <c r="B92" s="302"/>
      <c r="C92" s="395" t="s">
        <v>2366</v>
      </c>
      <c r="D92" s="260" t="s">
        <v>412</v>
      </c>
      <c r="E92" s="260" t="s">
        <v>2405</v>
      </c>
      <c r="F92" s="260" t="s">
        <v>2406</v>
      </c>
      <c r="G92" s="260" t="s">
        <v>2407</v>
      </c>
      <c r="H92" s="260" t="s">
        <v>2408</v>
      </c>
      <c r="I92" s="261" t="s">
        <v>2409</v>
      </c>
      <c r="J92" s="260"/>
      <c r="K92" s="260"/>
      <c r="L92" s="259"/>
      <c r="M92" s="260"/>
      <c r="N92" s="260"/>
      <c r="O92" s="393">
        <f>COUNTA(E92:M93)/2</f>
        <v>5</v>
      </c>
    </row>
    <row r="93" spans="1:15" ht="12" customHeight="1" x14ac:dyDescent="0.45">
      <c r="A93" s="302"/>
      <c r="B93" s="302"/>
      <c r="C93" s="310"/>
      <c r="D93" s="261" t="s">
        <v>414</v>
      </c>
      <c r="E93" s="261" t="s">
        <v>2410</v>
      </c>
      <c r="F93" s="261" t="s">
        <v>2411</v>
      </c>
      <c r="G93" s="261" t="s">
        <v>2412</v>
      </c>
      <c r="H93" s="261" t="s">
        <v>2413</v>
      </c>
      <c r="I93" s="261" t="s">
        <v>2414</v>
      </c>
      <c r="J93" s="261"/>
      <c r="K93" s="261"/>
      <c r="L93" s="259"/>
      <c r="M93" s="261"/>
      <c r="N93" s="261"/>
      <c r="O93" s="310"/>
    </row>
    <row r="94" spans="1:15" ht="12" customHeight="1" x14ac:dyDescent="0.25">
      <c r="A94" s="310"/>
      <c r="B94" s="310"/>
      <c r="C94" s="397" t="s">
        <v>394</v>
      </c>
      <c r="D94" s="312"/>
      <c r="E94" s="312"/>
      <c r="F94" s="312"/>
      <c r="G94" s="312"/>
      <c r="H94" s="312"/>
      <c r="I94" s="312"/>
      <c r="J94" s="312"/>
      <c r="K94" s="312"/>
      <c r="L94" s="312"/>
      <c r="M94" s="312"/>
      <c r="N94" s="333"/>
      <c r="O94" s="262">
        <f>SUM(O88:O93)</f>
        <v>11</v>
      </c>
    </row>
    <row r="95" spans="1:15" ht="12" customHeight="1" x14ac:dyDescent="0.25">
      <c r="A95" s="371">
        <v>14</v>
      </c>
      <c r="B95" s="370" t="s">
        <v>2415</v>
      </c>
      <c r="C95" s="370" t="s">
        <v>2178</v>
      </c>
      <c r="D95" s="221" t="s">
        <v>412</v>
      </c>
      <c r="E95" s="228" t="s">
        <v>2416</v>
      </c>
      <c r="F95" s="228" t="s">
        <v>2417</v>
      </c>
      <c r="G95" s="228" t="s">
        <v>2418</v>
      </c>
      <c r="H95" s="228" t="s">
        <v>2419</v>
      </c>
      <c r="I95" s="228" t="s">
        <v>2420</v>
      </c>
      <c r="J95" s="228" t="s">
        <v>2421</v>
      </c>
      <c r="K95" s="222"/>
      <c r="L95" s="222"/>
      <c r="M95" s="222"/>
      <c r="N95" s="222"/>
      <c r="O95" s="371">
        <f>COUNTA(E96:N96)</f>
        <v>6</v>
      </c>
    </row>
    <row r="96" spans="1:15" ht="12" customHeight="1" x14ac:dyDescent="0.25">
      <c r="A96" s="302"/>
      <c r="B96" s="302"/>
      <c r="C96" s="310"/>
      <c r="D96" s="221" t="s">
        <v>414</v>
      </c>
      <c r="E96" s="221" t="s">
        <v>2422</v>
      </c>
      <c r="F96" s="221" t="s">
        <v>2423</v>
      </c>
      <c r="G96" s="221" t="s">
        <v>2424</v>
      </c>
      <c r="H96" s="221" t="s">
        <v>2425</v>
      </c>
      <c r="I96" s="221" t="s">
        <v>2426</v>
      </c>
      <c r="J96" s="221" t="s">
        <v>2427</v>
      </c>
      <c r="K96" s="222"/>
      <c r="L96" s="222"/>
      <c r="M96" s="222"/>
      <c r="N96" s="222"/>
      <c r="O96" s="310"/>
    </row>
    <row r="97" spans="1:19" ht="12" customHeight="1" x14ac:dyDescent="0.25">
      <c r="A97" s="310"/>
      <c r="B97" s="310"/>
      <c r="C97" s="373" t="s">
        <v>394</v>
      </c>
      <c r="D97" s="312"/>
      <c r="E97" s="312"/>
      <c r="F97" s="312"/>
      <c r="G97" s="312"/>
      <c r="H97" s="312"/>
      <c r="I97" s="312"/>
      <c r="J97" s="312"/>
      <c r="K97" s="312"/>
      <c r="L97" s="312"/>
      <c r="M97" s="312"/>
      <c r="N97" s="333"/>
      <c r="O97" s="219">
        <f>O95</f>
        <v>6</v>
      </c>
    </row>
    <row r="98" spans="1:19" ht="12" customHeight="1" x14ac:dyDescent="0.45">
      <c r="A98" s="398" t="s">
        <v>312</v>
      </c>
      <c r="B98" s="312"/>
      <c r="C98" s="312"/>
      <c r="D98" s="312"/>
      <c r="E98" s="312"/>
      <c r="F98" s="312"/>
      <c r="G98" s="312"/>
      <c r="H98" s="312"/>
      <c r="I98" s="312"/>
      <c r="J98" s="312"/>
      <c r="K98" s="312"/>
      <c r="L98" s="312"/>
      <c r="M98" s="312"/>
      <c r="N98" s="333"/>
      <c r="O98" s="219">
        <f>O12+O23+O30+O35+O40+O47+O52+O57+O62+O67+O72+O87+O94+O97</f>
        <v>133</v>
      </c>
    </row>
    <row r="99" spans="1:19" ht="12" customHeight="1" x14ac:dyDescent="0.25">
      <c r="A99" s="198"/>
      <c r="B99" s="198"/>
      <c r="C99" s="198"/>
      <c r="D99" s="198"/>
      <c r="E99" s="198"/>
      <c r="F99" s="198"/>
      <c r="G99" s="198"/>
      <c r="H99" s="198"/>
      <c r="I99" s="198"/>
      <c r="J99" s="198"/>
      <c r="K99" s="198"/>
      <c r="L99" s="198"/>
      <c r="M99" s="198"/>
      <c r="N99" s="198"/>
      <c r="O99" s="198"/>
    </row>
    <row r="100" spans="1:19" ht="12" customHeight="1" x14ac:dyDescent="0.25">
      <c r="A100" s="198"/>
      <c r="B100" s="198"/>
      <c r="C100" s="198"/>
      <c r="D100" s="198"/>
      <c r="E100" s="198"/>
      <c r="F100" s="198"/>
      <c r="G100" s="198"/>
      <c r="H100" s="198"/>
      <c r="I100" s="198"/>
      <c r="J100" s="198"/>
      <c r="K100" s="198"/>
      <c r="L100" s="198"/>
      <c r="M100" s="198"/>
      <c r="N100" s="198"/>
      <c r="O100" s="198"/>
    </row>
    <row r="101" spans="1:19" ht="12" customHeight="1" x14ac:dyDescent="0.25">
      <c r="A101" s="198"/>
      <c r="B101" s="198"/>
      <c r="C101" s="198"/>
      <c r="D101" s="198"/>
      <c r="E101" s="198"/>
      <c r="F101" s="198"/>
      <c r="G101" s="198"/>
      <c r="H101" s="198"/>
      <c r="I101" s="198"/>
      <c r="J101" s="198"/>
      <c r="K101" s="198"/>
      <c r="L101" s="198"/>
      <c r="M101" s="198"/>
      <c r="N101" s="198"/>
      <c r="O101" s="198"/>
    </row>
    <row r="102" spans="1:19" ht="12" customHeight="1" x14ac:dyDescent="0.5">
      <c r="A102" s="399" t="s">
        <v>2428</v>
      </c>
      <c r="B102" s="307"/>
      <c r="C102" s="307"/>
      <c r="D102" s="307"/>
      <c r="E102" s="307"/>
      <c r="F102" s="307"/>
      <c r="G102" s="307"/>
      <c r="H102" s="307"/>
      <c r="I102" s="307"/>
      <c r="J102" s="307"/>
      <c r="K102" s="307"/>
      <c r="L102" s="307"/>
      <c r="M102" s="307"/>
      <c r="N102" s="307"/>
      <c r="O102" s="307"/>
      <c r="P102" s="307"/>
      <c r="Q102" s="307"/>
      <c r="R102" s="307"/>
      <c r="S102" s="307"/>
    </row>
    <row r="103" spans="1:19" ht="12" customHeight="1" x14ac:dyDescent="0.5">
      <c r="A103" s="399" t="s">
        <v>2153</v>
      </c>
      <c r="B103" s="307"/>
      <c r="C103" s="307"/>
      <c r="D103" s="307"/>
      <c r="E103" s="307"/>
      <c r="F103" s="307"/>
      <c r="G103" s="307"/>
      <c r="H103" s="307"/>
      <c r="I103" s="307"/>
      <c r="J103" s="307"/>
      <c r="K103" s="307"/>
      <c r="L103" s="307"/>
      <c r="M103" s="307"/>
      <c r="N103" s="307"/>
      <c r="O103" s="307"/>
      <c r="P103" s="307"/>
      <c r="Q103" s="307"/>
      <c r="R103" s="307"/>
      <c r="S103" s="307"/>
    </row>
    <row r="104" spans="1:19" ht="12" customHeight="1" x14ac:dyDescent="0.25">
      <c r="A104" s="198"/>
      <c r="B104" s="239"/>
      <c r="C104" s="198"/>
      <c r="D104" s="198"/>
      <c r="E104" s="198"/>
      <c r="F104" s="198"/>
      <c r="G104" s="198"/>
      <c r="H104" s="198"/>
      <c r="I104" s="198"/>
      <c r="J104" s="198"/>
      <c r="K104" s="198"/>
      <c r="L104" s="198"/>
      <c r="M104" s="198"/>
      <c r="N104" s="198"/>
      <c r="O104" s="198"/>
      <c r="P104" s="198"/>
      <c r="Q104" s="198"/>
      <c r="R104" s="198"/>
      <c r="S104" s="198"/>
    </row>
    <row r="105" spans="1:19" ht="18.75" customHeight="1" x14ac:dyDescent="0.45">
      <c r="A105" s="400" t="s">
        <v>320</v>
      </c>
      <c r="B105" s="400" t="s">
        <v>326</v>
      </c>
      <c r="C105" s="398" t="s">
        <v>2429</v>
      </c>
      <c r="D105" s="312"/>
      <c r="E105" s="312"/>
      <c r="F105" s="312"/>
      <c r="G105" s="312"/>
      <c r="H105" s="312"/>
      <c r="I105" s="312"/>
      <c r="J105" s="312"/>
      <c r="K105" s="333"/>
      <c r="L105" s="368" t="s">
        <v>2415</v>
      </c>
      <c r="M105" s="368" t="s">
        <v>322</v>
      </c>
      <c r="N105" s="398" t="s">
        <v>2430</v>
      </c>
      <c r="O105" s="312"/>
      <c r="P105" s="312"/>
      <c r="Q105" s="333"/>
      <c r="R105" s="368" t="s">
        <v>324</v>
      </c>
      <c r="S105" s="400" t="s">
        <v>312</v>
      </c>
    </row>
    <row r="106" spans="1:19" ht="12" customHeight="1" x14ac:dyDescent="0.25">
      <c r="A106" s="310"/>
      <c r="B106" s="310"/>
      <c r="C106" s="219" t="s">
        <v>327</v>
      </c>
      <c r="D106" s="219" t="s">
        <v>328</v>
      </c>
      <c r="E106" s="219" t="s">
        <v>329</v>
      </c>
      <c r="F106" s="219" t="s">
        <v>330</v>
      </c>
      <c r="G106" s="219" t="s">
        <v>331</v>
      </c>
      <c r="H106" s="219" t="s">
        <v>332</v>
      </c>
      <c r="I106" s="219" t="s">
        <v>333</v>
      </c>
      <c r="J106" s="219" t="s">
        <v>334</v>
      </c>
      <c r="K106" s="219" t="s">
        <v>335</v>
      </c>
      <c r="L106" s="310"/>
      <c r="M106" s="310"/>
      <c r="N106" s="219" t="s">
        <v>336</v>
      </c>
      <c r="O106" s="219" t="s">
        <v>337</v>
      </c>
      <c r="P106" s="219" t="s">
        <v>338</v>
      </c>
      <c r="Q106" s="219" t="s">
        <v>339</v>
      </c>
      <c r="R106" s="310"/>
      <c r="S106" s="310"/>
    </row>
    <row r="107" spans="1:19" ht="12" customHeight="1" x14ac:dyDescent="0.25">
      <c r="A107" s="221">
        <v>1</v>
      </c>
      <c r="B107" s="222" t="s">
        <v>2345</v>
      </c>
      <c r="C107" s="263">
        <v>0</v>
      </c>
      <c r="D107" s="263">
        <v>1</v>
      </c>
      <c r="E107" s="263">
        <v>1</v>
      </c>
      <c r="F107" s="263">
        <v>0</v>
      </c>
      <c r="G107" s="263">
        <v>0</v>
      </c>
      <c r="H107" s="263">
        <v>1</v>
      </c>
      <c r="I107" s="263">
        <v>0</v>
      </c>
      <c r="J107" s="263">
        <v>0</v>
      </c>
      <c r="K107" s="263">
        <v>0</v>
      </c>
      <c r="L107" s="263">
        <v>0</v>
      </c>
      <c r="M107" s="264">
        <f t="shared" ref="M107:M110" si="0">SUM(C107:L107)</f>
        <v>3</v>
      </c>
      <c r="N107" s="263">
        <v>0</v>
      </c>
      <c r="O107" s="263">
        <v>0</v>
      </c>
      <c r="P107" s="263">
        <v>1</v>
      </c>
      <c r="Q107" s="263">
        <v>1</v>
      </c>
      <c r="R107" s="263">
        <f t="shared" ref="R107:R110" si="1">SUM(N107:Q107)</f>
        <v>2</v>
      </c>
      <c r="S107" s="264">
        <f t="shared" ref="S107:S110" si="2">M107+R107</f>
        <v>5</v>
      </c>
    </row>
    <row r="108" spans="1:19" ht="12" customHeight="1" x14ac:dyDescent="0.25">
      <c r="A108" s="221">
        <v>2</v>
      </c>
      <c r="B108" s="222" t="s">
        <v>2156</v>
      </c>
      <c r="C108" s="263">
        <v>9</v>
      </c>
      <c r="D108" s="263">
        <v>3</v>
      </c>
      <c r="E108" s="263">
        <v>0</v>
      </c>
      <c r="F108" s="263">
        <v>4</v>
      </c>
      <c r="G108" s="263">
        <v>5</v>
      </c>
      <c r="H108" s="263">
        <v>3</v>
      </c>
      <c r="I108" s="263">
        <v>2</v>
      </c>
      <c r="J108" s="263">
        <v>1</v>
      </c>
      <c r="K108" s="263">
        <v>1</v>
      </c>
      <c r="L108" s="263">
        <v>0</v>
      </c>
      <c r="M108" s="264">
        <f t="shared" si="0"/>
        <v>28</v>
      </c>
      <c r="N108" s="263">
        <v>3</v>
      </c>
      <c r="O108" s="263">
        <v>1</v>
      </c>
      <c r="P108" s="263">
        <v>6</v>
      </c>
      <c r="Q108" s="263">
        <v>5</v>
      </c>
      <c r="R108" s="263">
        <f t="shared" si="1"/>
        <v>15</v>
      </c>
      <c r="S108" s="264">
        <f t="shared" si="2"/>
        <v>43</v>
      </c>
    </row>
    <row r="109" spans="1:19" ht="12" customHeight="1" x14ac:dyDescent="0.25">
      <c r="A109" s="221">
        <v>3</v>
      </c>
      <c r="B109" s="222" t="s">
        <v>2431</v>
      </c>
      <c r="C109" s="263">
        <v>1</v>
      </c>
      <c r="D109" s="263">
        <v>1</v>
      </c>
      <c r="E109" s="263">
        <v>0</v>
      </c>
      <c r="F109" s="263">
        <v>0</v>
      </c>
      <c r="G109" s="263">
        <v>0</v>
      </c>
      <c r="H109" s="263">
        <v>0</v>
      </c>
      <c r="I109" s="263">
        <v>0</v>
      </c>
      <c r="J109" s="263">
        <v>0</v>
      </c>
      <c r="K109" s="263">
        <v>0</v>
      </c>
      <c r="L109" s="263">
        <v>0</v>
      </c>
      <c r="M109" s="264">
        <f t="shared" si="0"/>
        <v>2</v>
      </c>
      <c r="N109" s="263">
        <v>0</v>
      </c>
      <c r="O109" s="263">
        <v>0</v>
      </c>
      <c r="P109" s="263">
        <v>1</v>
      </c>
      <c r="Q109" s="263">
        <v>0</v>
      </c>
      <c r="R109" s="263">
        <f t="shared" si="1"/>
        <v>1</v>
      </c>
      <c r="S109" s="264">
        <f t="shared" si="2"/>
        <v>3</v>
      </c>
    </row>
    <row r="110" spans="1:19" ht="12" customHeight="1" x14ac:dyDescent="0.25">
      <c r="A110" s="221">
        <v>4</v>
      </c>
      <c r="B110" s="222" t="s">
        <v>2432</v>
      </c>
      <c r="C110" s="263">
        <v>0</v>
      </c>
      <c r="D110" s="263">
        <v>1</v>
      </c>
      <c r="E110" s="263">
        <v>0</v>
      </c>
      <c r="F110" s="263">
        <v>0</v>
      </c>
      <c r="G110" s="263">
        <v>0</v>
      </c>
      <c r="H110" s="263">
        <v>0</v>
      </c>
      <c r="I110" s="263">
        <v>0</v>
      </c>
      <c r="J110" s="263">
        <v>0</v>
      </c>
      <c r="K110" s="263">
        <v>0</v>
      </c>
      <c r="L110" s="263">
        <v>0</v>
      </c>
      <c r="M110" s="264">
        <f t="shared" si="0"/>
        <v>1</v>
      </c>
      <c r="N110" s="263">
        <v>0</v>
      </c>
      <c r="O110" s="263">
        <v>0</v>
      </c>
      <c r="P110" s="263">
        <v>1</v>
      </c>
      <c r="Q110" s="263">
        <v>0</v>
      </c>
      <c r="R110" s="263">
        <f t="shared" si="1"/>
        <v>1</v>
      </c>
      <c r="S110" s="264">
        <f t="shared" si="2"/>
        <v>2</v>
      </c>
    </row>
    <row r="111" spans="1:19" ht="12" customHeight="1" x14ac:dyDescent="0.25">
      <c r="A111" s="371">
        <v>5</v>
      </c>
      <c r="B111" s="252" t="s">
        <v>2433</v>
      </c>
      <c r="C111" s="263"/>
      <c r="D111" s="263"/>
      <c r="E111" s="263"/>
      <c r="F111" s="263"/>
      <c r="G111" s="263"/>
      <c r="H111" s="263"/>
      <c r="I111" s="263"/>
      <c r="J111" s="263"/>
      <c r="K111" s="263"/>
      <c r="L111" s="263"/>
      <c r="M111" s="264"/>
      <c r="N111" s="263"/>
      <c r="O111" s="263"/>
      <c r="P111" s="263"/>
      <c r="Q111" s="263"/>
      <c r="R111" s="263"/>
      <c r="S111" s="264"/>
    </row>
    <row r="112" spans="1:19" ht="12" customHeight="1" x14ac:dyDescent="0.45">
      <c r="A112" s="302"/>
      <c r="B112" s="258" t="s">
        <v>2434</v>
      </c>
      <c r="C112" s="263">
        <v>0</v>
      </c>
      <c r="D112" s="263">
        <v>0</v>
      </c>
      <c r="E112" s="263">
        <v>0</v>
      </c>
      <c r="F112" s="263">
        <v>0</v>
      </c>
      <c r="G112" s="263">
        <v>0</v>
      </c>
      <c r="H112" s="263">
        <v>0</v>
      </c>
      <c r="I112" s="263">
        <v>0</v>
      </c>
      <c r="J112" s="263">
        <v>0</v>
      </c>
      <c r="K112" s="263">
        <v>0</v>
      </c>
      <c r="L112" s="263">
        <v>1</v>
      </c>
      <c r="M112" s="264">
        <f t="shared" ref="M112:M119" si="3">SUM(C112:L112)</f>
        <v>1</v>
      </c>
      <c r="N112" s="263">
        <v>0</v>
      </c>
      <c r="O112" s="263">
        <v>0</v>
      </c>
      <c r="P112" s="263">
        <v>1</v>
      </c>
      <c r="Q112" s="263">
        <v>0</v>
      </c>
      <c r="R112" s="263">
        <f t="shared" ref="R112:R119" si="4">SUM(N112:Q112)</f>
        <v>1</v>
      </c>
      <c r="S112" s="264">
        <f t="shared" ref="S112:S119" si="5">M112+R112</f>
        <v>2</v>
      </c>
    </row>
    <row r="113" spans="1:19" ht="12" customHeight="1" x14ac:dyDescent="0.45">
      <c r="A113" s="302"/>
      <c r="B113" s="258" t="s">
        <v>2435</v>
      </c>
      <c r="C113" s="263">
        <v>0</v>
      </c>
      <c r="D113" s="263">
        <v>0</v>
      </c>
      <c r="E113" s="263">
        <v>0</v>
      </c>
      <c r="F113" s="263">
        <v>0</v>
      </c>
      <c r="G113" s="263">
        <v>0</v>
      </c>
      <c r="H113" s="263">
        <v>0</v>
      </c>
      <c r="I113" s="263">
        <v>0</v>
      </c>
      <c r="J113" s="263">
        <v>0</v>
      </c>
      <c r="K113" s="263">
        <v>0</v>
      </c>
      <c r="L113" s="263">
        <v>1</v>
      </c>
      <c r="M113" s="264">
        <f t="shared" si="3"/>
        <v>1</v>
      </c>
      <c r="N113" s="263">
        <v>0</v>
      </c>
      <c r="O113" s="263">
        <v>0</v>
      </c>
      <c r="P113" s="263">
        <v>1</v>
      </c>
      <c r="Q113" s="263">
        <v>0</v>
      </c>
      <c r="R113" s="263">
        <f t="shared" si="4"/>
        <v>1</v>
      </c>
      <c r="S113" s="264">
        <f t="shared" si="5"/>
        <v>2</v>
      </c>
    </row>
    <row r="114" spans="1:19" ht="12" customHeight="1" x14ac:dyDescent="0.45">
      <c r="A114" s="302"/>
      <c r="B114" s="258" t="s">
        <v>2436</v>
      </c>
      <c r="C114" s="263">
        <v>5</v>
      </c>
      <c r="D114" s="263">
        <v>4</v>
      </c>
      <c r="E114" s="263">
        <v>5</v>
      </c>
      <c r="F114" s="263">
        <v>4</v>
      </c>
      <c r="G114" s="263">
        <v>3</v>
      </c>
      <c r="H114" s="263">
        <v>2</v>
      </c>
      <c r="I114" s="263">
        <v>1</v>
      </c>
      <c r="J114" s="263">
        <v>5</v>
      </c>
      <c r="K114" s="263">
        <v>2</v>
      </c>
      <c r="L114" s="263">
        <v>0</v>
      </c>
      <c r="M114" s="264">
        <f t="shared" si="3"/>
        <v>31</v>
      </c>
      <c r="N114" s="263">
        <v>5</v>
      </c>
      <c r="O114" s="263">
        <v>1</v>
      </c>
      <c r="P114" s="263">
        <v>4</v>
      </c>
      <c r="Q114" s="263">
        <v>3</v>
      </c>
      <c r="R114" s="263">
        <f t="shared" si="4"/>
        <v>13</v>
      </c>
      <c r="S114" s="264">
        <f t="shared" si="5"/>
        <v>44</v>
      </c>
    </row>
    <row r="115" spans="1:19" ht="12" customHeight="1" x14ac:dyDescent="0.45">
      <c r="A115" s="302"/>
      <c r="B115" s="258" t="s">
        <v>2186</v>
      </c>
      <c r="C115" s="263">
        <v>2</v>
      </c>
      <c r="D115" s="263">
        <v>1</v>
      </c>
      <c r="E115" s="263">
        <v>1</v>
      </c>
      <c r="F115" s="263">
        <v>2</v>
      </c>
      <c r="G115" s="263">
        <v>1</v>
      </c>
      <c r="H115" s="263">
        <v>0</v>
      </c>
      <c r="I115" s="263">
        <v>1</v>
      </c>
      <c r="J115" s="263">
        <v>2</v>
      </c>
      <c r="K115" s="263">
        <v>1</v>
      </c>
      <c r="L115" s="263">
        <v>0</v>
      </c>
      <c r="M115" s="264">
        <f t="shared" si="3"/>
        <v>11</v>
      </c>
      <c r="N115" s="263">
        <v>1</v>
      </c>
      <c r="O115" s="263">
        <v>0</v>
      </c>
      <c r="P115" s="263">
        <v>2</v>
      </c>
      <c r="Q115" s="263">
        <v>2</v>
      </c>
      <c r="R115" s="263">
        <f t="shared" si="4"/>
        <v>5</v>
      </c>
      <c r="S115" s="264">
        <f t="shared" si="5"/>
        <v>16</v>
      </c>
    </row>
    <row r="116" spans="1:19" ht="12" customHeight="1" x14ac:dyDescent="0.45">
      <c r="A116" s="302"/>
      <c r="B116" s="258" t="s">
        <v>2437</v>
      </c>
      <c r="C116" s="263">
        <v>1</v>
      </c>
      <c r="D116" s="263">
        <v>0</v>
      </c>
      <c r="E116" s="263">
        <v>1</v>
      </c>
      <c r="F116" s="263">
        <v>1</v>
      </c>
      <c r="G116" s="263">
        <v>0</v>
      </c>
      <c r="H116" s="263">
        <v>1</v>
      </c>
      <c r="I116" s="263">
        <v>0</v>
      </c>
      <c r="J116" s="263">
        <v>0</v>
      </c>
      <c r="K116" s="263">
        <v>0</v>
      </c>
      <c r="L116" s="263">
        <v>0</v>
      </c>
      <c r="M116" s="264">
        <f t="shared" si="3"/>
        <v>4</v>
      </c>
      <c r="N116" s="263">
        <v>0</v>
      </c>
      <c r="O116" s="263">
        <v>0</v>
      </c>
      <c r="P116" s="263">
        <v>0</v>
      </c>
      <c r="Q116" s="263">
        <v>0</v>
      </c>
      <c r="R116" s="263">
        <f t="shared" si="4"/>
        <v>0</v>
      </c>
      <c r="S116" s="264">
        <f t="shared" si="5"/>
        <v>4</v>
      </c>
    </row>
    <row r="117" spans="1:19" ht="12" customHeight="1" x14ac:dyDescent="0.45">
      <c r="A117" s="302"/>
      <c r="B117" s="258" t="s">
        <v>345</v>
      </c>
      <c r="C117" s="263">
        <v>0</v>
      </c>
      <c r="D117" s="263">
        <v>1</v>
      </c>
      <c r="E117" s="263">
        <v>0</v>
      </c>
      <c r="F117" s="263">
        <v>0</v>
      </c>
      <c r="G117" s="263">
        <v>0</v>
      </c>
      <c r="H117" s="263">
        <v>0</v>
      </c>
      <c r="I117" s="263">
        <v>0</v>
      </c>
      <c r="J117" s="263">
        <v>0</v>
      </c>
      <c r="K117" s="263">
        <v>0</v>
      </c>
      <c r="L117" s="263">
        <v>0</v>
      </c>
      <c r="M117" s="264">
        <f t="shared" si="3"/>
        <v>1</v>
      </c>
      <c r="N117" s="263">
        <v>0</v>
      </c>
      <c r="O117" s="263">
        <v>0</v>
      </c>
      <c r="P117" s="263">
        <v>1</v>
      </c>
      <c r="Q117" s="263">
        <v>0</v>
      </c>
      <c r="R117" s="263">
        <f t="shared" si="4"/>
        <v>1</v>
      </c>
      <c r="S117" s="264">
        <f t="shared" si="5"/>
        <v>2</v>
      </c>
    </row>
    <row r="118" spans="1:19" ht="12" customHeight="1" x14ac:dyDescent="0.45">
      <c r="A118" s="302"/>
      <c r="B118" s="258" t="s">
        <v>2438</v>
      </c>
      <c r="C118" s="263">
        <v>0</v>
      </c>
      <c r="D118" s="263">
        <v>0</v>
      </c>
      <c r="E118" s="263">
        <v>1</v>
      </c>
      <c r="F118" s="263">
        <v>0</v>
      </c>
      <c r="G118" s="263">
        <v>0</v>
      </c>
      <c r="H118" s="263">
        <v>0</v>
      </c>
      <c r="I118" s="263">
        <v>0</v>
      </c>
      <c r="J118" s="263">
        <v>0</v>
      </c>
      <c r="K118" s="263">
        <v>0</v>
      </c>
      <c r="L118" s="263">
        <v>0</v>
      </c>
      <c r="M118" s="264">
        <f t="shared" si="3"/>
        <v>1</v>
      </c>
      <c r="N118" s="263">
        <v>0</v>
      </c>
      <c r="O118" s="263">
        <v>0</v>
      </c>
      <c r="P118" s="263">
        <v>1</v>
      </c>
      <c r="Q118" s="263">
        <v>0</v>
      </c>
      <c r="R118" s="263">
        <f t="shared" si="4"/>
        <v>1</v>
      </c>
      <c r="S118" s="264">
        <f t="shared" si="5"/>
        <v>2</v>
      </c>
    </row>
    <row r="119" spans="1:19" ht="12" customHeight="1" x14ac:dyDescent="0.45">
      <c r="A119" s="310"/>
      <c r="B119" s="258" t="s">
        <v>2439</v>
      </c>
      <c r="C119" s="263">
        <v>0</v>
      </c>
      <c r="D119" s="263">
        <v>0</v>
      </c>
      <c r="E119" s="263">
        <v>0</v>
      </c>
      <c r="F119" s="263">
        <v>0</v>
      </c>
      <c r="G119" s="263">
        <v>0</v>
      </c>
      <c r="H119" s="263">
        <v>0</v>
      </c>
      <c r="I119" s="263">
        <v>1</v>
      </c>
      <c r="J119" s="263">
        <v>0</v>
      </c>
      <c r="K119" s="263">
        <v>0</v>
      </c>
      <c r="L119" s="263">
        <v>3</v>
      </c>
      <c r="M119" s="264">
        <f t="shared" si="3"/>
        <v>4</v>
      </c>
      <c r="N119" s="263">
        <v>1</v>
      </c>
      <c r="O119" s="263">
        <v>0</v>
      </c>
      <c r="P119" s="263">
        <v>3</v>
      </c>
      <c r="Q119" s="263">
        <v>0</v>
      </c>
      <c r="R119" s="263">
        <f t="shared" si="4"/>
        <v>4</v>
      </c>
      <c r="S119" s="264">
        <f t="shared" si="5"/>
        <v>8</v>
      </c>
    </row>
    <row r="120" spans="1:19" ht="12" customHeight="1" x14ac:dyDescent="0.25">
      <c r="A120" s="373" t="s">
        <v>312</v>
      </c>
      <c r="B120" s="333"/>
      <c r="C120" s="264">
        <f t="shared" ref="C120:P120" si="6">SUM(C107:C119)</f>
        <v>18</v>
      </c>
      <c r="D120" s="264">
        <f t="shared" si="6"/>
        <v>12</v>
      </c>
      <c r="E120" s="264">
        <f t="shared" si="6"/>
        <v>9</v>
      </c>
      <c r="F120" s="264">
        <f t="shared" si="6"/>
        <v>11</v>
      </c>
      <c r="G120" s="264">
        <f t="shared" si="6"/>
        <v>9</v>
      </c>
      <c r="H120" s="264">
        <f t="shared" si="6"/>
        <v>7</v>
      </c>
      <c r="I120" s="264">
        <f t="shared" si="6"/>
        <v>5</v>
      </c>
      <c r="J120" s="264">
        <f t="shared" si="6"/>
        <v>8</v>
      </c>
      <c r="K120" s="264">
        <f t="shared" si="6"/>
        <v>4</v>
      </c>
      <c r="L120" s="264">
        <f t="shared" si="6"/>
        <v>5</v>
      </c>
      <c r="M120" s="264">
        <f t="shared" si="6"/>
        <v>88</v>
      </c>
      <c r="N120" s="264">
        <f t="shared" si="6"/>
        <v>10</v>
      </c>
      <c r="O120" s="264">
        <f t="shared" si="6"/>
        <v>2</v>
      </c>
      <c r="P120" s="264">
        <f t="shared" si="6"/>
        <v>22</v>
      </c>
      <c r="Q120" s="264">
        <v>0</v>
      </c>
      <c r="R120" s="264">
        <f>SUM(N120:P120)</f>
        <v>34</v>
      </c>
      <c r="S120" s="264">
        <f>SUM(S107:S119)</f>
        <v>133</v>
      </c>
    </row>
    <row r="121" spans="1:19" ht="12" customHeight="1" x14ac:dyDescent="0.25"/>
    <row r="122" spans="1:19" ht="12" customHeight="1" x14ac:dyDescent="0.25"/>
    <row r="123" spans="1:19" ht="12" customHeight="1" x14ac:dyDescent="0.25"/>
    <row r="124" spans="1:19" ht="12" customHeight="1" x14ac:dyDescent="0.25"/>
    <row r="125" spans="1:19" ht="12" customHeight="1" x14ac:dyDescent="0.25"/>
    <row r="126" spans="1:19" ht="12" customHeight="1" x14ac:dyDescent="0.25"/>
    <row r="127" spans="1:19" ht="12" customHeight="1" x14ac:dyDescent="0.3">
      <c r="A127" s="265"/>
      <c r="B127" s="266" t="s">
        <v>2440</v>
      </c>
      <c r="C127" s="142"/>
      <c r="D127" s="403"/>
      <c r="E127" s="333"/>
      <c r="F127" s="142"/>
      <c r="G127" s="142"/>
      <c r="H127" s="267"/>
    </row>
    <row r="128" spans="1:19" ht="12" customHeight="1" x14ac:dyDescent="0.25">
      <c r="A128" s="268"/>
      <c r="B128" s="145" t="s">
        <v>2441</v>
      </c>
      <c r="C128" s="153">
        <v>2009</v>
      </c>
      <c r="D128" s="403" t="s">
        <v>200</v>
      </c>
      <c r="E128" s="333"/>
      <c r="F128" s="153">
        <v>2</v>
      </c>
      <c r="G128" s="153">
        <v>2009</v>
      </c>
      <c r="H128" s="154" t="s">
        <v>227</v>
      </c>
    </row>
    <row r="129" spans="1:8" ht="15" customHeight="1" x14ac:dyDescent="0.25">
      <c r="A129" s="268"/>
      <c r="B129" s="145" t="s">
        <v>2442</v>
      </c>
      <c r="C129" s="153">
        <v>2011</v>
      </c>
      <c r="D129" s="403" t="s">
        <v>206</v>
      </c>
      <c r="E129" s="333"/>
      <c r="F129" s="153">
        <v>1</v>
      </c>
      <c r="G129" s="153">
        <v>2011</v>
      </c>
      <c r="H129" s="154" t="s">
        <v>229</v>
      </c>
    </row>
    <row r="130" spans="1:8" ht="12" customHeight="1" x14ac:dyDescent="0.25">
      <c r="A130" s="268"/>
      <c r="B130" s="145" t="s">
        <v>2443</v>
      </c>
      <c r="C130" s="344" t="s">
        <v>231</v>
      </c>
      <c r="D130" s="401" t="s">
        <v>200</v>
      </c>
      <c r="E130" s="363"/>
      <c r="F130" s="344">
        <v>1</v>
      </c>
      <c r="G130" s="344">
        <v>2016</v>
      </c>
      <c r="H130" s="350" t="s">
        <v>232</v>
      </c>
    </row>
    <row r="131" spans="1:8" ht="17.25" customHeight="1" x14ac:dyDescent="0.25">
      <c r="A131" s="268"/>
      <c r="B131" s="145" t="s">
        <v>2444</v>
      </c>
      <c r="C131" s="310"/>
      <c r="D131" s="364"/>
      <c r="E131" s="336"/>
      <c r="F131" s="310"/>
      <c r="G131" s="310"/>
      <c r="H131" s="310"/>
    </row>
    <row r="132" spans="1:8" ht="12" customHeight="1" x14ac:dyDescent="0.25">
      <c r="A132" s="268"/>
      <c r="B132" s="145" t="s">
        <v>234</v>
      </c>
      <c r="C132" s="153">
        <v>2005</v>
      </c>
      <c r="D132" s="405" t="s">
        <v>235</v>
      </c>
      <c r="E132" s="333"/>
      <c r="F132" s="153">
        <v>1</v>
      </c>
      <c r="G132" s="153">
        <v>2005</v>
      </c>
      <c r="H132" s="154"/>
    </row>
    <row r="133" spans="1:8" ht="12" customHeight="1" x14ac:dyDescent="0.3">
      <c r="A133" s="265"/>
      <c r="B133" s="266" t="s">
        <v>2445</v>
      </c>
      <c r="C133" s="266"/>
      <c r="D133" s="353"/>
      <c r="E133" s="333"/>
      <c r="F133" s="266"/>
      <c r="G133" s="140"/>
      <c r="H133" s="269"/>
    </row>
    <row r="134" spans="1:8" ht="12" customHeight="1" x14ac:dyDescent="0.3">
      <c r="A134" s="268"/>
      <c r="B134" s="145" t="s">
        <v>2446</v>
      </c>
      <c r="C134" s="344">
        <v>2009</v>
      </c>
      <c r="D134" s="401" t="s">
        <v>200</v>
      </c>
      <c r="E134" s="363"/>
      <c r="F134" s="344">
        <v>2</v>
      </c>
      <c r="G134" s="344">
        <v>2009</v>
      </c>
      <c r="H134" s="160" t="s">
        <v>242</v>
      </c>
    </row>
    <row r="135" spans="1:8" ht="12" customHeight="1" x14ac:dyDescent="0.3">
      <c r="A135" s="268"/>
      <c r="B135" s="145" t="s">
        <v>2447</v>
      </c>
      <c r="C135" s="310"/>
      <c r="D135" s="316"/>
      <c r="E135" s="321"/>
      <c r="F135" s="310"/>
      <c r="G135" s="310"/>
      <c r="H135" s="160" t="s">
        <v>244</v>
      </c>
    </row>
    <row r="136" spans="1:8" ht="12" customHeight="1" x14ac:dyDescent="0.3">
      <c r="A136" s="268"/>
      <c r="B136" s="145" t="s">
        <v>2448</v>
      </c>
      <c r="C136" s="155">
        <v>2010</v>
      </c>
      <c r="D136" s="316"/>
      <c r="E136" s="321"/>
      <c r="F136" s="155">
        <v>1</v>
      </c>
      <c r="G136" s="155">
        <v>2010</v>
      </c>
      <c r="H136" s="160" t="s">
        <v>246</v>
      </c>
    </row>
    <row r="137" spans="1:8" ht="12" customHeight="1" x14ac:dyDescent="0.3">
      <c r="A137" s="268"/>
      <c r="B137" s="145" t="s">
        <v>2449</v>
      </c>
      <c r="C137" s="344">
        <v>2011</v>
      </c>
      <c r="D137" s="316"/>
      <c r="E137" s="321"/>
      <c r="F137" s="344">
        <v>1</v>
      </c>
      <c r="G137" s="344">
        <v>2011</v>
      </c>
      <c r="H137" s="160" t="s">
        <v>248</v>
      </c>
    </row>
    <row r="138" spans="1:8" ht="12" customHeight="1" x14ac:dyDescent="0.3">
      <c r="A138" s="268"/>
      <c r="B138" s="145" t="s">
        <v>2450</v>
      </c>
      <c r="C138" s="310"/>
      <c r="D138" s="316"/>
      <c r="E138" s="321"/>
      <c r="F138" s="310"/>
      <c r="G138" s="310"/>
      <c r="H138" s="160" t="s">
        <v>250</v>
      </c>
    </row>
    <row r="139" spans="1:8" ht="12" customHeight="1" x14ac:dyDescent="0.3">
      <c r="A139" s="268"/>
      <c r="B139" s="145" t="s">
        <v>2451</v>
      </c>
      <c r="C139" s="155">
        <v>2016</v>
      </c>
      <c r="D139" s="364"/>
      <c r="E139" s="336"/>
      <c r="F139" s="155">
        <v>1</v>
      </c>
      <c r="G139" s="155">
        <v>2016</v>
      </c>
      <c r="H139" s="160"/>
    </row>
    <row r="140" spans="1:8" ht="12" customHeight="1" x14ac:dyDescent="0.3">
      <c r="A140" s="265"/>
      <c r="B140" s="266" t="s">
        <v>2452</v>
      </c>
      <c r="C140" s="266"/>
      <c r="D140" s="353"/>
      <c r="E140" s="333"/>
      <c r="F140" s="266"/>
      <c r="G140" s="140"/>
      <c r="H140" s="269"/>
    </row>
    <row r="141" spans="1:8" ht="12" customHeight="1" x14ac:dyDescent="0.3">
      <c r="A141" s="268"/>
      <c r="B141" s="145" t="s">
        <v>2166</v>
      </c>
      <c r="C141" s="153">
        <v>2015</v>
      </c>
      <c r="D141" s="403" t="s">
        <v>254</v>
      </c>
      <c r="E141" s="333"/>
      <c r="F141" s="153">
        <v>1</v>
      </c>
      <c r="G141" s="153">
        <v>2015</v>
      </c>
      <c r="H141" s="160"/>
    </row>
    <row r="142" spans="1:8" ht="12" customHeight="1" x14ac:dyDescent="0.25"/>
    <row r="143" spans="1:8" ht="12" customHeight="1" x14ac:dyDescent="0.25"/>
    <row r="144" spans="1:8" ht="12" customHeight="1" x14ac:dyDescent="0.25"/>
    <row r="145" spans="1:9" ht="12" customHeight="1" x14ac:dyDescent="0.25"/>
    <row r="146" spans="1:9" ht="12" customHeight="1" x14ac:dyDescent="0.3">
      <c r="A146" s="265"/>
      <c r="B146" s="266" t="s">
        <v>2453</v>
      </c>
      <c r="C146" s="266"/>
      <c r="D146" s="353"/>
      <c r="E146" s="333"/>
      <c r="F146" s="266"/>
      <c r="G146" s="140"/>
      <c r="H146" s="269"/>
    </row>
    <row r="147" spans="1:9" ht="15" customHeight="1" x14ac:dyDescent="0.3">
      <c r="A147" s="268"/>
      <c r="B147" s="145" t="s">
        <v>2454</v>
      </c>
      <c r="C147" s="155" t="s">
        <v>205</v>
      </c>
      <c r="D147" s="403" t="s">
        <v>200</v>
      </c>
      <c r="E147" s="333"/>
      <c r="F147" s="153">
        <v>1</v>
      </c>
      <c r="G147" s="153">
        <v>2014</v>
      </c>
      <c r="H147" s="160" t="s">
        <v>239</v>
      </c>
    </row>
    <row r="148" spans="1:9" ht="12" customHeight="1" x14ac:dyDescent="0.3">
      <c r="A148" s="270"/>
      <c r="B148" s="266" t="s">
        <v>2455</v>
      </c>
      <c r="C148" s="266"/>
      <c r="D148" s="353"/>
      <c r="E148" s="333"/>
      <c r="F148" s="266"/>
      <c r="G148" s="140"/>
      <c r="H148" s="269"/>
    </row>
    <row r="149" spans="1:9" ht="12" customHeight="1" x14ac:dyDescent="0.3">
      <c r="A149" s="271"/>
      <c r="B149" s="145" t="s">
        <v>2456</v>
      </c>
      <c r="C149" s="153">
        <v>2009</v>
      </c>
      <c r="D149" s="403" t="s">
        <v>258</v>
      </c>
      <c r="E149" s="333"/>
      <c r="F149" s="153">
        <v>1</v>
      </c>
      <c r="G149" s="153">
        <v>2010</v>
      </c>
      <c r="H149" s="160"/>
    </row>
    <row r="150" spans="1:9" ht="12" customHeight="1" x14ac:dyDescent="0.3">
      <c r="A150" s="271"/>
      <c r="B150" s="145" t="s">
        <v>2412</v>
      </c>
      <c r="C150" s="153">
        <v>2011</v>
      </c>
      <c r="D150" s="403" t="s">
        <v>260</v>
      </c>
      <c r="E150" s="333"/>
      <c r="F150" s="153">
        <v>1</v>
      </c>
      <c r="G150" s="153">
        <v>2012</v>
      </c>
      <c r="H150" s="160"/>
    </row>
    <row r="151" spans="1:9" ht="12" customHeight="1" x14ac:dyDescent="0.35">
      <c r="A151" s="271"/>
      <c r="B151" s="145" t="s">
        <v>2457</v>
      </c>
      <c r="C151" s="153">
        <v>2015</v>
      </c>
      <c r="D151" s="403" t="s">
        <v>262</v>
      </c>
      <c r="E151" s="333"/>
      <c r="F151" s="153">
        <v>1</v>
      </c>
      <c r="G151" s="153">
        <v>2016</v>
      </c>
      <c r="H151" s="160"/>
      <c r="I151" s="176"/>
    </row>
    <row r="152" spans="1:9" ht="12" customHeight="1" x14ac:dyDescent="0.3">
      <c r="A152" s="265"/>
      <c r="B152" s="266" t="s">
        <v>2458</v>
      </c>
      <c r="C152" s="266"/>
      <c r="D152" s="353"/>
      <c r="E152" s="333"/>
      <c r="F152" s="142"/>
      <c r="G152" s="142"/>
      <c r="H152" s="269"/>
    </row>
    <row r="153" spans="1:9" ht="15" customHeight="1" x14ac:dyDescent="0.25">
      <c r="A153" s="268"/>
      <c r="B153" s="145" t="s">
        <v>2196</v>
      </c>
      <c r="C153" s="344">
        <v>2005</v>
      </c>
      <c r="D153" s="401" t="s">
        <v>258</v>
      </c>
      <c r="E153" s="363"/>
      <c r="F153" s="344">
        <v>6</v>
      </c>
      <c r="G153" s="344">
        <v>2005</v>
      </c>
      <c r="H153" s="348" t="s">
        <v>265</v>
      </c>
    </row>
    <row r="154" spans="1:9" ht="12" customHeight="1" x14ac:dyDescent="0.25">
      <c r="A154" s="268"/>
      <c r="B154" s="145" t="s">
        <v>2286</v>
      </c>
      <c r="C154" s="302"/>
      <c r="D154" s="316"/>
      <c r="E154" s="321"/>
      <c r="F154" s="302"/>
      <c r="G154" s="302"/>
      <c r="H154" s="302"/>
    </row>
    <row r="155" spans="1:9" ht="12" customHeight="1" x14ac:dyDescent="0.25">
      <c r="A155" s="268"/>
      <c r="B155" s="145" t="s">
        <v>2459</v>
      </c>
      <c r="C155" s="302"/>
      <c r="D155" s="364"/>
      <c r="E155" s="336"/>
      <c r="F155" s="302"/>
      <c r="G155" s="302"/>
      <c r="H155" s="302"/>
    </row>
    <row r="156" spans="1:9" ht="12" customHeight="1" x14ac:dyDescent="0.25">
      <c r="A156" s="268"/>
      <c r="B156" s="145" t="s">
        <v>2279</v>
      </c>
      <c r="C156" s="302"/>
      <c r="D156" s="402" t="s">
        <v>269</v>
      </c>
      <c r="E156" s="363"/>
      <c r="F156" s="302"/>
      <c r="G156" s="302"/>
      <c r="H156" s="310"/>
    </row>
    <row r="157" spans="1:9" ht="12" customHeight="1" x14ac:dyDescent="0.25">
      <c r="A157" s="268"/>
      <c r="B157" s="145" t="s">
        <v>2203</v>
      </c>
      <c r="C157" s="302"/>
      <c r="D157" s="316"/>
      <c r="E157" s="321"/>
      <c r="F157" s="302"/>
      <c r="G157" s="302"/>
      <c r="H157" s="185" t="s">
        <v>271</v>
      </c>
    </row>
    <row r="158" spans="1:9" ht="12" customHeight="1" x14ac:dyDescent="0.25">
      <c r="A158" s="268"/>
      <c r="B158" s="145" t="s">
        <v>2460</v>
      </c>
      <c r="C158" s="310"/>
      <c r="D158" s="364"/>
      <c r="E158" s="336"/>
      <c r="F158" s="310"/>
      <c r="G158" s="310"/>
      <c r="H158" s="272"/>
    </row>
    <row r="159" spans="1:9" ht="12" customHeight="1" x14ac:dyDescent="0.25">
      <c r="A159" s="268"/>
      <c r="B159" s="145" t="s">
        <v>2461</v>
      </c>
      <c r="C159" s="344">
        <v>2014</v>
      </c>
      <c r="D159" s="403" t="s">
        <v>217</v>
      </c>
      <c r="E159" s="333"/>
      <c r="F159" s="153">
        <v>1</v>
      </c>
      <c r="G159" s="153"/>
      <c r="H159" s="348" t="s">
        <v>274</v>
      </c>
    </row>
    <row r="160" spans="1:9" ht="12" customHeight="1" x14ac:dyDescent="0.25">
      <c r="A160" s="268"/>
      <c r="B160" s="145" t="s">
        <v>2462</v>
      </c>
      <c r="C160" s="302"/>
      <c r="D160" s="403" t="s">
        <v>276</v>
      </c>
      <c r="E160" s="333"/>
      <c r="F160" s="153">
        <v>1</v>
      </c>
      <c r="G160" s="153"/>
      <c r="H160" s="302"/>
    </row>
    <row r="161" spans="1:8" ht="12" customHeight="1" x14ac:dyDescent="0.25">
      <c r="A161" s="268"/>
      <c r="B161" s="145" t="s">
        <v>2463</v>
      </c>
      <c r="C161" s="310"/>
      <c r="D161" s="403" t="s">
        <v>278</v>
      </c>
      <c r="E161" s="333"/>
      <c r="F161" s="153">
        <v>1</v>
      </c>
      <c r="G161" s="153"/>
      <c r="H161" s="302"/>
    </row>
    <row r="162" spans="1:8" ht="12" customHeight="1" x14ac:dyDescent="0.25">
      <c r="A162" s="268"/>
      <c r="B162" s="145" t="s">
        <v>2464</v>
      </c>
      <c r="C162" s="153">
        <v>2012</v>
      </c>
      <c r="D162" s="403" t="s">
        <v>235</v>
      </c>
      <c r="E162" s="333"/>
      <c r="F162" s="153">
        <v>1</v>
      </c>
      <c r="G162" s="153"/>
      <c r="H162" s="310"/>
    </row>
    <row r="163" spans="1:8" ht="12" customHeight="1" x14ac:dyDescent="0.3">
      <c r="A163" s="265"/>
      <c r="B163" s="266" t="s">
        <v>2465</v>
      </c>
      <c r="C163" s="266"/>
      <c r="D163" s="353"/>
      <c r="E163" s="333"/>
      <c r="F163" s="142"/>
      <c r="G163" s="142"/>
      <c r="H163" s="269"/>
    </row>
    <row r="164" spans="1:8" ht="12" customHeight="1" x14ac:dyDescent="0.3">
      <c r="A164" s="268"/>
      <c r="B164" s="145" t="s">
        <v>2466</v>
      </c>
      <c r="C164" s="344">
        <v>2015</v>
      </c>
      <c r="D164" s="403" t="s">
        <v>200</v>
      </c>
      <c r="E164" s="333"/>
      <c r="F164" s="155">
        <v>1</v>
      </c>
      <c r="G164" s="155">
        <v>2015</v>
      </c>
      <c r="H164" s="160"/>
    </row>
    <row r="165" spans="1:8" ht="12" customHeight="1" x14ac:dyDescent="0.3">
      <c r="A165" s="268"/>
      <c r="B165" s="145" t="s">
        <v>2467</v>
      </c>
      <c r="C165" s="302"/>
      <c r="D165" s="403" t="s">
        <v>283</v>
      </c>
      <c r="E165" s="333"/>
      <c r="F165" s="155">
        <v>1</v>
      </c>
      <c r="G165" s="153">
        <v>2016</v>
      </c>
      <c r="H165" s="160"/>
    </row>
    <row r="166" spans="1:8" ht="12" customHeight="1" x14ac:dyDescent="0.3">
      <c r="A166" s="268"/>
      <c r="B166" s="145" t="s">
        <v>2468</v>
      </c>
      <c r="C166" s="302"/>
      <c r="D166" s="403" t="s">
        <v>285</v>
      </c>
      <c r="E166" s="333"/>
      <c r="F166" s="155">
        <v>1</v>
      </c>
      <c r="G166" s="153">
        <v>2016</v>
      </c>
      <c r="H166" s="160"/>
    </row>
    <row r="167" spans="1:8" ht="12" customHeight="1" x14ac:dyDescent="0.3">
      <c r="A167" s="268"/>
      <c r="B167" s="145" t="s">
        <v>2469</v>
      </c>
      <c r="C167" s="302"/>
      <c r="D167" s="403" t="s">
        <v>206</v>
      </c>
      <c r="E167" s="333"/>
      <c r="F167" s="155">
        <v>1</v>
      </c>
      <c r="G167" s="153">
        <v>2016</v>
      </c>
      <c r="H167" s="160"/>
    </row>
    <row r="168" spans="1:8" ht="15" customHeight="1" x14ac:dyDescent="0.3">
      <c r="A168" s="268"/>
      <c r="B168" s="145" t="s">
        <v>2470</v>
      </c>
      <c r="C168" s="310"/>
      <c r="D168" s="403" t="s">
        <v>288</v>
      </c>
      <c r="E168" s="333"/>
      <c r="F168" s="155">
        <v>1</v>
      </c>
      <c r="G168" s="153">
        <v>2016</v>
      </c>
      <c r="H168" s="160"/>
    </row>
    <row r="169" spans="1:8" ht="12" customHeight="1" x14ac:dyDescent="0.3">
      <c r="A169" s="265"/>
      <c r="B169" s="266" t="s">
        <v>2471</v>
      </c>
      <c r="C169" s="273"/>
      <c r="D169" s="353"/>
      <c r="E169" s="333"/>
      <c r="F169" s="266"/>
      <c r="G169" s="140"/>
      <c r="H169" s="269"/>
    </row>
    <row r="170" spans="1:8" ht="15" customHeight="1" x14ac:dyDescent="0.3">
      <c r="A170" s="268"/>
      <c r="B170" s="145" t="s">
        <v>2238</v>
      </c>
      <c r="C170" s="345">
        <v>2014</v>
      </c>
      <c r="D170" s="402" t="s">
        <v>291</v>
      </c>
      <c r="E170" s="363"/>
      <c r="F170" s="153">
        <v>1</v>
      </c>
      <c r="G170" s="153">
        <v>2014</v>
      </c>
      <c r="H170" s="160"/>
    </row>
    <row r="171" spans="1:8" ht="12" customHeight="1" x14ac:dyDescent="0.3">
      <c r="A171" s="268"/>
      <c r="B171" s="145" t="s">
        <v>2258</v>
      </c>
      <c r="C171" s="302"/>
      <c r="D171" s="316"/>
      <c r="E171" s="321"/>
      <c r="F171" s="153">
        <v>1</v>
      </c>
      <c r="G171" s="153">
        <v>2014</v>
      </c>
      <c r="H171" s="160"/>
    </row>
    <row r="172" spans="1:8" ht="12" customHeight="1" x14ac:dyDescent="0.3">
      <c r="A172" s="268"/>
      <c r="B172" s="145" t="s">
        <v>2313</v>
      </c>
      <c r="C172" s="302"/>
      <c r="D172" s="316"/>
      <c r="E172" s="321"/>
      <c r="F172" s="153">
        <v>1</v>
      </c>
      <c r="G172" s="153">
        <v>2014</v>
      </c>
      <c r="H172" s="160"/>
    </row>
    <row r="173" spans="1:8" ht="12" customHeight="1" x14ac:dyDescent="0.3">
      <c r="A173" s="268"/>
      <c r="B173" s="145" t="s">
        <v>2193</v>
      </c>
      <c r="C173" s="302"/>
      <c r="D173" s="364"/>
      <c r="E173" s="336"/>
      <c r="F173" s="153">
        <v>1</v>
      </c>
      <c r="G173" s="153">
        <v>2014</v>
      </c>
      <c r="H173" s="160"/>
    </row>
    <row r="174" spans="1:8" ht="12" customHeight="1" x14ac:dyDescent="0.3">
      <c r="A174" s="268"/>
      <c r="B174" s="145" t="s">
        <v>2239</v>
      </c>
      <c r="C174" s="302"/>
      <c r="D174" s="403" t="s">
        <v>296</v>
      </c>
      <c r="E174" s="333"/>
      <c r="F174" s="153">
        <v>1</v>
      </c>
      <c r="G174" s="153">
        <v>2014</v>
      </c>
      <c r="H174" s="160"/>
    </row>
    <row r="175" spans="1:8" ht="12" customHeight="1" x14ac:dyDescent="0.3">
      <c r="A175" s="268"/>
      <c r="B175" s="145" t="s">
        <v>2218</v>
      </c>
      <c r="C175" s="302"/>
      <c r="D175" s="403" t="s">
        <v>298</v>
      </c>
      <c r="E175" s="333"/>
      <c r="F175" s="153">
        <v>1</v>
      </c>
      <c r="G175" s="153">
        <v>2014</v>
      </c>
      <c r="H175" s="160"/>
    </row>
    <row r="176" spans="1:8" ht="12" customHeight="1" x14ac:dyDescent="0.3">
      <c r="A176" s="268"/>
      <c r="B176" s="145" t="s">
        <v>2219</v>
      </c>
      <c r="C176" s="310"/>
      <c r="D176" s="403" t="s">
        <v>296</v>
      </c>
      <c r="E176" s="333"/>
      <c r="F176" s="153">
        <v>1</v>
      </c>
      <c r="G176" s="153">
        <v>2014</v>
      </c>
      <c r="H176" s="160"/>
    </row>
    <row r="177" spans="1:8" ht="12" customHeight="1" x14ac:dyDescent="0.3">
      <c r="A177" s="265"/>
      <c r="B177" s="266" t="s">
        <v>2472</v>
      </c>
      <c r="C177" s="141"/>
      <c r="D177" s="353"/>
      <c r="E177" s="333"/>
      <c r="F177" s="142"/>
      <c r="G177" s="141"/>
      <c r="H177" s="274"/>
    </row>
    <row r="178" spans="1:8" ht="15" customHeight="1" x14ac:dyDescent="0.3">
      <c r="A178" s="268"/>
      <c r="B178" s="145" t="s">
        <v>2473</v>
      </c>
      <c r="C178" s="345">
        <v>2012</v>
      </c>
      <c r="D178" s="403" t="s">
        <v>235</v>
      </c>
      <c r="E178" s="333"/>
      <c r="F178" s="155">
        <v>1</v>
      </c>
      <c r="G178" s="156"/>
      <c r="H178" s="185" t="s">
        <v>302</v>
      </c>
    </row>
    <row r="179" spans="1:8" ht="15" customHeight="1" x14ac:dyDescent="0.25">
      <c r="A179" s="268"/>
      <c r="B179" s="145" t="s">
        <v>2473</v>
      </c>
      <c r="C179" s="310"/>
      <c r="D179" s="403" t="s">
        <v>304</v>
      </c>
      <c r="E179" s="333"/>
      <c r="F179" s="153">
        <v>2</v>
      </c>
      <c r="G179" s="156"/>
      <c r="H179" s="156"/>
    </row>
    <row r="180" spans="1:8" ht="12" customHeight="1" x14ac:dyDescent="0.25">
      <c r="A180" s="268"/>
      <c r="B180" s="145" t="s">
        <v>2474</v>
      </c>
      <c r="C180" s="156">
        <v>2013</v>
      </c>
      <c r="D180" s="403" t="s">
        <v>217</v>
      </c>
      <c r="E180" s="333"/>
      <c r="F180" s="153">
        <v>2</v>
      </c>
      <c r="G180" s="156"/>
      <c r="H180" s="185" t="s">
        <v>306</v>
      </c>
    </row>
    <row r="181" spans="1:8" ht="12" customHeight="1" x14ac:dyDescent="0.3">
      <c r="A181" s="265"/>
      <c r="B181" s="266" t="s">
        <v>2475</v>
      </c>
      <c r="C181" s="141"/>
      <c r="D181" s="353"/>
      <c r="E181" s="333"/>
      <c r="F181" s="142"/>
      <c r="G181" s="141"/>
      <c r="H181" s="274"/>
    </row>
    <row r="182" spans="1:8" ht="12" customHeight="1" x14ac:dyDescent="0.25">
      <c r="A182" s="268"/>
      <c r="B182" s="145" t="s">
        <v>2476</v>
      </c>
      <c r="C182" s="156">
        <v>2014</v>
      </c>
      <c r="D182" s="403" t="s">
        <v>217</v>
      </c>
      <c r="E182" s="333"/>
      <c r="F182" s="153">
        <v>1</v>
      </c>
      <c r="G182" s="156"/>
      <c r="H182" s="185" t="s">
        <v>309</v>
      </c>
    </row>
    <row r="183" spans="1:8" ht="12" customHeight="1" x14ac:dyDescent="0.3">
      <c r="A183" s="265"/>
      <c r="B183" s="266" t="s">
        <v>2477</v>
      </c>
      <c r="C183" s="141"/>
      <c r="D183" s="353"/>
      <c r="E183" s="333"/>
      <c r="F183" s="142"/>
      <c r="G183" s="141"/>
      <c r="H183" s="274"/>
    </row>
    <row r="184" spans="1:8" ht="12" customHeight="1" x14ac:dyDescent="0.25">
      <c r="A184" s="268"/>
      <c r="B184" s="145" t="s">
        <v>2478</v>
      </c>
      <c r="C184" s="156">
        <v>2014</v>
      </c>
      <c r="D184" s="403" t="s">
        <v>217</v>
      </c>
      <c r="E184" s="333"/>
      <c r="F184" s="153">
        <v>2</v>
      </c>
      <c r="G184" s="156"/>
      <c r="H184" s="185" t="s">
        <v>302</v>
      </c>
    </row>
    <row r="185" spans="1:8" ht="12" customHeight="1" x14ac:dyDescent="0.25">
      <c r="A185" s="147"/>
      <c r="B185" s="275"/>
      <c r="C185" s="148"/>
      <c r="D185" s="147"/>
      <c r="E185" s="148"/>
      <c r="F185" s="147"/>
      <c r="G185" s="148"/>
      <c r="H185" s="276"/>
    </row>
    <row r="186" spans="1:8" ht="12" customHeight="1" x14ac:dyDescent="0.25">
      <c r="A186" s="147"/>
      <c r="B186" s="275"/>
      <c r="C186" s="148"/>
      <c r="D186" s="147"/>
      <c r="E186" s="148"/>
      <c r="F186" s="147"/>
      <c r="G186" s="148"/>
      <c r="H186" s="276"/>
    </row>
    <row r="187" spans="1:8" ht="12" customHeight="1" x14ac:dyDescent="0.25"/>
    <row r="188" spans="1:8" ht="12" customHeight="1" x14ac:dyDescent="0.3">
      <c r="B188" s="404" t="s">
        <v>255</v>
      </c>
      <c r="C188" s="307"/>
      <c r="D188" s="307"/>
      <c r="E188" s="307"/>
    </row>
    <row r="189" spans="1:8" ht="12" customHeight="1" x14ac:dyDescent="0.3">
      <c r="B189" s="277"/>
      <c r="C189" s="277"/>
      <c r="D189" s="277"/>
      <c r="E189" s="277"/>
    </row>
    <row r="190" spans="1:8" ht="12" customHeight="1" x14ac:dyDescent="0.25">
      <c r="B190" s="278" t="s">
        <v>2479</v>
      </c>
      <c r="C190" s="279" t="s">
        <v>389</v>
      </c>
      <c r="D190" s="279" t="s">
        <v>405</v>
      </c>
      <c r="E190" s="280" t="s">
        <v>312</v>
      </c>
    </row>
    <row r="191" spans="1:8" ht="12" customHeight="1" x14ac:dyDescent="0.25">
      <c r="B191" s="281" t="s">
        <v>406</v>
      </c>
      <c r="C191" s="282">
        <f>SUM(M107,M110,M120)</f>
        <v>92</v>
      </c>
      <c r="D191" s="283">
        <f>SUM(F147,F149:F150,F153,F159:F162,F164:F166,F170:F173,F175,F178:F180,F182,F184)</f>
        <v>29</v>
      </c>
      <c r="E191" s="284">
        <f t="shared" ref="E191:E192" si="7">SUM(C191:D191)</f>
        <v>121</v>
      </c>
    </row>
    <row r="192" spans="1:8" ht="12" customHeight="1" x14ac:dyDescent="0.25">
      <c r="B192" s="285" t="s">
        <v>407</v>
      </c>
      <c r="C192" s="286">
        <f>SUM(S107,S110,S120)</f>
        <v>140</v>
      </c>
      <c r="D192" s="287">
        <f>SUM(F151,F167:F168,F174,F176)</f>
        <v>5</v>
      </c>
      <c r="E192" s="284">
        <f t="shared" si="7"/>
        <v>145</v>
      </c>
    </row>
    <row r="193" spans="2:5" ht="12" customHeight="1" x14ac:dyDescent="0.3">
      <c r="B193" s="288"/>
      <c r="C193" s="289"/>
      <c r="D193" s="289"/>
      <c r="E193" s="290"/>
    </row>
    <row r="194" spans="2:5" ht="12" customHeight="1" x14ac:dyDescent="0.3">
      <c r="B194" s="285" t="s">
        <v>2480</v>
      </c>
      <c r="C194" s="289"/>
      <c r="D194" s="289"/>
      <c r="E194" s="290"/>
    </row>
    <row r="195" spans="2:5" ht="12" customHeight="1" x14ac:dyDescent="0.25">
      <c r="B195" s="285" t="s">
        <v>406</v>
      </c>
      <c r="C195" s="286">
        <f>SUM(M108:M109)</f>
        <v>30</v>
      </c>
      <c r="D195" s="287">
        <f>SUM(F128,F130,F132,F134:F139)</f>
        <v>9</v>
      </c>
      <c r="E195" s="284">
        <f t="shared" ref="E195:E196" si="8">SUM(C195:D195)</f>
        <v>39</v>
      </c>
    </row>
    <row r="196" spans="2:5" ht="12" customHeight="1" x14ac:dyDescent="0.25">
      <c r="B196" s="291" t="s">
        <v>407</v>
      </c>
      <c r="C196" s="292">
        <f>SUM(S108:S109)</f>
        <v>46</v>
      </c>
      <c r="D196" s="293">
        <f>SUM(F141,F129)</f>
        <v>2</v>
      </c>
      <c r="E196" s="294">
        <f t="shared" si="8"/>
        <v>48</v>
      </c>
    </row>
    <row r="197" spans="2:5" ht="12" customHeight="1" x14ac:dyDescent="0.25"/>
    <row r="198" spans="2:5" ht="12" customHeight="1" x14ac:dyDescent="0.25"/>
    <row r="199" spans="2:5" ht="12" customHeight="1" x14ac:dyDescent="0.25"/>
    <row r="200" spans="2:5" ht="12" customHeight="1" x14ac:dyDescent="0.25"/>
    <row r="201" spans="2:5" ht="12" customHeight="1" x14ac:dyDescent="0.25"/>
    <row r="202" spans="2:5" ht="12" customHeight="1" x14ac:dyDescent="0.25"/>
    <row r="203" spans="2:5" ht="12" customHeight="1" x14ac:dyDescent="0.25"/>
    <row r="204" spans="2:5" ht="12" customHeight="1" x14ac:dyDescent="0.25"/>
    <row r="205" spans="2:5" ht="12" customHeight="1" x14ac:dyDescent="0.25"/>
    <row r="206" spans="2:5" ht="12" customHeight="1" x14ac:dyDescent="0.25"/>
    <row r="207" spans="2:5" ht="12" customHeight="1" x14ac:dyDescent="0.25"/>
    <row r="208" spans="2:5"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197">
    <mergeCell ref="D147:E147"/>
    <mergeCell ref="D148:E148"/>
    <mergeCell ref="D149:E149"/>
    <mergeCell ref="H159:H162"/>
    <mergeCell ref="D162:E162"/>
    <mergeCell ref="D163:E163"/>
    <mergeCell ref="C164:C168"/>
    <mergeCell ref="D164:E164"/>
    <mergeCell ref="D165:E165"/>
    <mergeCell ref="D166:E166"/>
    <mergeCell ref="D133:E133"/>
    <mergeCell ref="C134:C135"/>
    <mergeCell ref="G134:G135"/>
    <mergeCell ref="C137:C138"/>
    <mergeCell ref="G137:G138"/>
    <mergeCell ref="D134:E139"/>
    <mergeCell ref="D140:E140"/>
    <mergeCell ref="D141:E141"/>
    <mergeCell ref="D146:E146"/>
    <mergeCell ref="A105:A106"/>
    <mergeCell ref="B105:B106"/>
    <mergeCell ref="A111:A119"/>
    <mergeCell ref="A120:B120"/>
    <mergeCell ref="D127:E127"/>
    <mergeCell ref="D128:E128"/>
    <mergeCell ref="D129:E129"/>
    <mergeCell ref="C130:C131"/>
    <mergeCell ref="F130:F131"/>
    <mergeCell ref="D130:E131"/>
    <mergeCell ref="D184:E184"/>
    <mergeCell ref="B188:E188"/>
    <mergeCell ref="D176:E176"/>
    <mergeCell ref="D177:E177"/>
    <mergeCell ref="C178:C179"/>
    <mergeCell ref="D178:E178"/>
    <mergeCell ref="D179:E179"/>
    <mergeCell ref="D180:E180"/>
    <mergeCell ref="D181:E181"/>
    <mergeCell ref="D167:E167"/>
    <mergeCell ref="D168:E168"/>
    <mergeCell ref="D169:E169"/>
    <mergeCell ref="C170:C176"/>
    <mergeCell ref="D170:E173"/>
    <mergeCell ref="D174:E174"/>
    <mergeCell ref="D175:E175"/>
    <mergeCell ref="D182:E182"/>
    <mergeCell ref="D183:E183"/>
    <mergeCell ref="C105:K105"/>
    <mergeCell ref="L105:L106"/>
    <mergeCell ref="M105:M106"/>
    <mergeCell ref="N105:Q105"/>
    <mergeCell ref="R105:R106"/>
    <mergeCell ref="S105:S106"/>
    <mergeCell ref="D153:E155"/>
    <mergeCell ref="D156:E158"/>
    <mergeCell ref="C159:C161"/>
    <mergeCell ref="D159:E159"/>
    <mergeCell ref="D160:E160"/>
    <mergeCell ref="D161:E161"/>
    <mergeCell ref="D150:E150"/>
    <mergeCell ref="D151:E151"/>
    <mergeCell ref="D152:E152"/>
    <mergeCell ref="C153:C158"/>
    <mergeCell ref="F153:F158"/>
    <mergeCell ref="G153:G158"/>
    <mergeCell ref="H153:H156"/>
    <mergeCell ref="G130:G131"/>
    <mergeCell ref="H130:H131"/>
    <mergeCell ref="F134:F135"/>
    <mergeCell ref="F137:F138"/>
    <mergeCell ref="D132:E132"/>
    <mergeCell ref="O21:O22"/>
    <mergeCell ref="O24:O25"/>
    <mergeCell ref="O26:O27"/>
    <mergeCell ref="O28:O29"/>
    <mergeCell ref="O31:O32"/>
    <mergeCell ref="O33:O34"/>
    <mergeCell ref="O36:O37"/>
    <mergeCell ref="A102:S102"/>
    <mergeCell ref="A103:S103"/>
    <mergeCell ref="A58:A62"/>
    <mergeCell ref="B58:B62"/>
    <mergeCell ref="A63:A67"/>
    <mergeCell ref="B63:B67"/>
    <mergeCell ref="A68:A72"/>
    <mergeCell ref="B68:B72"/>
    <mergeCell ref="B73:B87"/>
    <mergeCell ref="A73:A87"/>
    <mergeCell ref="A88:A94"/>
    <mergeCell ref="A95:A97"/>
    <mergeCell ref="A98:N98"/>
    <mergeCell ref="A1:P1"/>
    <mergeCell ref="A2:P2"/>
    <mergeCell ref="A4:A5"/>
    <mergeCell ref="B4:B5"/>
    <mergeCell ref="C4:C5"/>
    <mergeCell ref="D4:N4"/>
    <mergeCell ref="O4:O5"/>
    <mergeCell ref="C10:C11"/>
    <mergeCell ref="C13:C14"/>
    <mergeCell ref="C15:C16"/>
    <mergeCell ref="C17:C18"/>
    <mergeCell ref="O6:O7"/>
    <mergeCell ref="O8:O9"/>
    <mergeCell ref="O10:O11"/>
    <mergeCell ref="O13:O14"/>
    <mergeCell ref="O15:O16"/>
    <mergeCell ref="O17:O18"/>
    <mergeCell ref="O19:O20"/>
    <mergeCell ref="A6:A12"/>
    <mergeCell ref="B6:B12"/>
    <mergeCell ref="C6:C7"/>
    <mergeCell ref="C8:C9"/>
    <mergeCell ref="C12:N12"/>
    <mergeCell ref="B88:B94"/>
    <mergeCell ref="B95:B97"/>
    <mergeCell ref="C23:N23"/>
    <mergeCell ref="C30:N30"/>
    <mergeCell ref="C35:N35"/>
    <mergeCell ref="C40:N40"/>
    <mergeCell ref="C47:N47"/>
    <mergeCell ref="C52:N52"/>
    <mergeCell ref="C57:N57"/>
    <mergeCell ref="C62:N62"/>
    <mergeCell ref="C67:N67"/>
    <mergeCell ref="C72:N72"/>
    <mergeCell ref="C87:N87"/>
    <mergeCell ref="C94:N94"/>
    <mergeCell ref="C97:N97"/>
    <mergeCell ref="B13:B23"/>
    <mergeCell ref="C75:C78"/>
    <mergeCell ref="C79:C80"/>
    <mergeCell ref="C81:C82"/>
    <mergeCell ref="C83:C86"/>
    <mergeCell ref="C88:C89"/>
    <mergeCell ref="C90:C91"/>
    <mergeCell ref="C92:C93"/>
    <mergeCell ref="C95:C96"/>
    <mergeCell ref="C58:C59"/>
    <mergeCell ref="C60:C61"/>
    <mergeCell ref="C63:C64"/>
    <mergeCell ref="C65:C66"/>
    <mergeCell ref="C68:C69"/>
    <mergeCell ref="C70:C71"/>
    <mergeCell ref="C73:C74"/>
    <mergeCell ref="B36:B40"/>
    <mergeCell ref="C36:C37"/>
    <mergeCell ref="C38:C39"/>
    <mergeCell ref="A36:A40"/>
    <mergeCell ref="A41:A47"/>
    <mergeCell ref="B41:B47"/>
    <mergeCell ref="A48:A52"/>
    <mergeCell ref="B48:B52"/>
    <mergeCell ref="A53:A57"/>
    <mergeCell ref="B53:B57"/>
    <mergeCell ref="C41:C42"/>
    <mergeCell ref="C43:C44"/>
    <mergeCell ref="C45:C46"/>
    <mergeCell ref="C48:C49"/>
    <mergeCell ref="C50:C51"/>
    <mergeCell ref="C53:C54"/>
    <mergeCell ref="C55:C56"/>
    <mergeCell ref="C19:C20"/>
    <mergeCell ref="C21:C22"/>
    <mergeCell ref="A24:A30"/>
    <mergeCell ref="B24:B30"/>
    <mergeCell ref="C24:C25"/>
    <mergeCell ref="C26:C27"/>
    <mergeCell ref="C28:C29"/>
    <mergeCell ref="A31:A35"/>
    <mergeCell ref="B31:B35"/>
    <mergeCell ref="C31:C32"/>
    <mergeCell ref="C33:C34"/>
    <mergeCell ref="A13:A23"/>
    <mergeCell ref="O60:O61"/>
    <mergeCell ref="O63:O64"/>
    <mergeCell ref="O65:O66"/>
    <mergeCell ref="O68:O69"/>
    <mergeCell ref="O70:O71"/>
    <mergeCell ref="O92:O93"/>
    <mergeCell ref="O95:O96"/>
    <mergeCell ref="O73:O74"/>
    <mergeCell ref="O75:O78"/>
    <mergeCell ref="O79:O80"/>
    <mergeCell ref="O81:O82"/>
    <mergeCell ref="O83:O86"/>
    <mergeCell ref="O88:O89"/>
    <mergeCell ref="O90:O91"/>
    <mergeCell ref="O38:O39"/>
    <mergeCell ref="O41:O42"/>
    <mergeCell ref="O43:O44"/>
    <mergeCell ref="O45:O46"/>
    <mergeCell ref="O48:O49"/>
    <mergeCell ref="O50:O51"/>
    <mergeCell ref="O53:O54"/>
    <mergeCell ref="O55:O56"/>
    <mergeCell ref="O58:O59"/>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00"/>
  <sheetViews>
    <sheetView workbookViewId="0"/>
  </sheetViews>
  <sheetFormatPr defaultColWidth="12.6328125" defaultRowHeight="15" customHeight="1" x14ac:dyDescent="0.25"/>
  <cols>
    <col min="1" max="1" width="6.36328125" customWidth="1"/>
    <col min="2" max="2" width="29.08984375" customWidth="1"/>
    <col min="3" max="3" width="13.36328125" customWidth="1"/>
    <col min="4" max="4" width="14" customWidth="1"/>
    <col min="5" max="5" width="13.36328125" customWidth="1"/>
    <col min="6" max="6" width="13.26953125" customWidth="1"/>
    <col min="7" max="7" width="13.36328125" customWidth="1"/>
    <col min="8" max="8" width="13.26953125" customWidth="1"/>
    <col min="9" max="9" width="13.36328125" customWidth="1"/>
    <col min="10" max="10" width="13.26953125" customWidth="1"/>
    <col min="11" max="11" width="8.36328125" customWidth="1"/>
    <col min="12" max="12" width="5.08984375" customWidth="1"/>
    <col min="13" max="26" width="9.08984375" customWidth="1"/>
  </cols>
  <sheetData>
    <row r="1" spans="1:12" ht="12" customHeight="1" x14ac:dyDescent="0.25"/>
    <row r="2" spans="1:12" ht="12" customHeight="1" x14ac:dyDescent="0.25">
      <c r="A2" s="407" t="s">
        <v>2481</v>
      </c>
      <c r="B2" s="307"/>
      <c r="C2" s="307"/>
      <c r="D2" s="307"/>
      <c r="E2" s="307"/>
      <c r="F2" s="307"/>
      <c r="G2" s="307"/>
      <c r="H2" s="307"/>
      <c r="I2" s="307"/>
      <c r="J2" s="307"/>
      <c r="K2" s="307"/>
      <c r="L2" s="307"/>
    </row>
    <row r="3" spans="1:12" ht="12" customHeight="1" x14ac:dyDescent="0.25">
      <c r="A3" s="407" t="s">
        <v>2482</v>
      </c>
      <c r="B3" s="307"/>
      <c r="C3" s="307"/>
      <c r="D3" s="307"/>
      <c r="E3" s="307"/>
      <c r="F3" s="307"/>
      <c r="G3" s="307"/>
      <c r="H3" s="307"/>
      <c r="I3" s="307"/>
      <c r="J3" s="307"/>
      <c r="K3" s="307"/>
      <c r="L3" s="307"/>
    </row>
    <row r="4" spans="1:12" ht="12" customHeight="1" x14ac:dyDescent="0.25">
      <c r="A4" s="407" t="s">
        <v>2483</v>
      </c>
      <c r="B4" s="307"/>
      <c r="C4" s="307"/>
      <c r="D4" s="307"/>
      <c r="E4" s="307"/>
      <c r="F4" s="307"/>
      <c r="G4" s="307"/>
      <c r="H4" s="307"/>
      <c r="I4" s="307"/>
      <c r="J4" s="307"/>
      <c r="K4" s="307"/>
      <c r="L4" s="307"/>
    </row>
    <row r="5" spans="1:12" ht="12" customHeight="1" x14ac:dyDescent="0.25"/>
    <row r="6" spans="1:12" ht="12" customHeight="1" x14ac:dyDescent="0.25">
      <c r="A6" s="408" t="s">
        <v>320</v>
      </c>
      <c r="B6" s="408" t="s">
        <v>2484</v>
      </c>
      <c r="C6" s="406" t="s">
        <v>2485</v>
      </c>
      <c r="D6" s="312"/>
      <c r="E6" s="312"/>
      <c r="F6" s="312"/>
      <c r="G6" s="312"/>
      <c r="H6" s="312"/>
      <c r="I6" s="312"/>
      <c r="J6" s="333"/>
      <c r="K6" s="409" t="s">
        <v>394</v>
      </c>
      <c r="L6" s="408" t="s">
        <v>2486</v>
      </c>
    </row>
    <row r="7" spans="1:12" ht="12" customHeight="1" x14ac:dyDescent="0.25">
      <c r="A7" s="302"/>
      <c r="B7" s="302"/>
      <c r="C7" s="406" t="s">
        <v>2487</v>
      </c>
      <c r="D7" s="333"/>
      <c r="E7" s="406" t="s">
        <v>2488</v>
      </c>
      <c r="F7" s="333"/>
      <c r="G7" s="406" t="s">
        <v>2489</v>
      </c>
      <c r="H7" s="333"/>
      <c r="I7" s="406" t="s">
        <v>2490</v>
      </c>
      <c r="J7" s="333"/>
      <c r="K7" s="302"/>
      <c r="L7" s="302"/>
    </row>
    <row r="8" spans="1:12" ht="12" customHeight="1" x14ac:dyDescent="0.25">
      <c r="A8" s="310"/>
      <c r="B8" s="310"/>
      <c r="C8" s="295" t="s">
        <v>2491</v>
      </c>
      <c r="D8" s="295" t="s">
        <v>2492</v>
      </c>
      <c r="E8" s="295" t="s">
        <v>2491</v>
      </c>
      <c r="F8" s="295" t="s">
        <v>2492</v>
      </c>
      <c r="G8" s="295" t="s">
        <v>2491</v>
      </c>
      <c r="H8" s="295" t="s">
        <v>2492</v>
      </c>
      <c r="I8" s="295" t="s">
        <v>2491</v>
      </c>
      <c r="J8" s="295" t="s">
        <v>2492</v>
      </c>
      <c r="K8" s="310"/>
      <c r="L8" s="310"/>
    </row>
    <row r="9" spans="1:12" ht="12" customHeight="1" x14ac:dyDescent="0.25">
      <c r="A9" s="286">
        <v>1</v>
      </c>
      <c r="B9" s="296" t="s">
        <v>196</v>
      </c>
      <c r="C9" s="297"/>
      <c r="D9" s="297">
        <f>1+1+1</f>
        <v>3</v>
      </c>
      <c r="E9" s="297"/>
      <c r="F9" s="297">
        <f>1+1+5+3+5+14+6+4+2+2+2+13+6+12</f>
        <v>76</v>
      </c>
      <c r="G9" s="297"/>
      <c r="H9" s="297"/>
      <c r="I9" s="297"/>
      <c r="J9" s="297"/>
      <c r="K9" s="286">
        <f t="shared" ref="K9:K15" si="0">SUM(C9:J9)</f>
        <v>79</v>
      </c>
      <c r="L9" s="298">
        <f t="shared" ref="L9:L15" si="1">SUM(C9:J9)</f>
        <v>79</v>
      </c>
    </row>
    <row r="10" spans="1:12" ht="12" customHeight="1" x14ac:dyDescent="0.25">
      <c r="A10" s="286">
        <v>2</v>
      </c>
      <c r="B10" s="296" t="s">
        <v>2048</v>
      </c>
      <c r="C10" s="297"/>
      <c r="D10" s="297"/>
      <c r="E10" s="297"/>
      <c r="F10" s="297"/>
      <c r="G10" s="297">
        <f>6+6+6+6+30</f>
        <v>54</v>
      </c>
      <c r="H10" s="297">
        <f>8+10+10+8+8+8+8+8+8+10+10+10+8+8+10+10+24+28+10+8+8+8+12+8+8+8+10+8+8+8+8+10+44</f>
        <v>360</v>
      </c>
      <c r="I10" s="297"/>
      <c r="J10" s="297"/>
      <c r="K10" s="286">
        <f t="shared" si="0"/>
        <v>414</v>
      </c>
      <c r="L10" s="298">
        <f t="shared" si="1"/>
        <v>414</v>
      </c>
    </row>
    <row r="11" spans="1:12" ht="12" customHeight="1" x14ac:dyDescent="0.25">
      <c r="A11" s="286">
        <v>3</v>
      </c>
      <c r="B11" s="296" t="s">
        <v>2047</v>
      </c>
      <c r="C11" s="297"/>
      <c r="D11" s="297">
        <f>4</f>
        <v>4</v>
      </c>
      <c r="E11" s="297"/>
      <c r="F11" s="297">
        <f>8</f>
        <v>8</v>
      </c>
      <c r="G11" s="297"/>
      <c r="H11" s="297"/>
      <c r="I11" s="297"/>
      <c r="J11" s="297"/>
      <c r="K11" s="286">
        <f t="shared" si="0"/>
        <v>12</v>
      </c>
      <c r="L11" s="298">
        <f t="shared" si="1"/>
        <v>12</v>
      </c>
    </row>
    <row r="12" spans="1:12" ht="12" customHeight="1" x14ac:dyDescent="0.25">
      <c r="A12" s="286">
        <v>4</v>
      </c>
      <c r="B12" s="296" t="s">
        <v>540</v>
      </c>
      <c r="C12" s="297"/>
      <c r="D12" s="297"/>
      <c r="E12" s="297"/>
      <c r="F12" s="297"/>
      <c r="G12" s="297"/>
      <c r="H12" s="297"/>
      <c r="I12" s="297"/>
      <c r="J12" s="297"/>
      <c r="K12" s="286">
        <f t="shared" si="0"/>
        <v>0</v>
      </c>
      <c r="L12" s="298">
        <f t="shared" si="1"/>
        <v>0</v>
      </c>
    </row>
    <row r="13" spans="1:12" ht="12" customHeight="1" x14ac:dyDescent="0.25">
      <c r="A13" s="286">
        <v>5</v>
      </c>
      <c r="B13" s="296" t="s">
        <v>2493</v>
      </c>
      <c r="C13" s="297"/>
      <c r="D13" s="297">
        <f>1</f>
        <v>1</v>
      </c>
      <c r="E13" s="297">
        <f>11+11+11+11+11+11+11+11+11+11+12+6+19</f>
        <v>147</v>
      </c>
      <c r="F13" s="297">
        <f>8+2+3+8+18+14+27+11+21+85+58+35+57+3+19+8+10+8+5+69+10+12+16+6+4+35+17+6+30+7+4+17</f>
        <v>633</v>
      </c>
      <c r="G13" s="297"/>
      <c r="H13" s="297"/>
      <c r="I13" s="297"/>
      <c r="J13" s="297"/>
      <c r="K13" s="286">
        <f t="shared" si="0"/>
        <v>781</v>
      </c>
      <c r="L13" s="298">
        <f t="shared" si="1"/>
        <v>781</v>
      </c>
    </row>
    <row r="14" spans="1:12" ht="12" customHeight="1" x14ac:dyDescent="0.25">
      <c r="A14" s="286">
        <v>6</v>
      </c>
      <c r="B14" s="296" t="s">
        <v>209</v>
      </c>
      <c r="C14" s="297">
        <f>10+10</f>
        <v>20</v>
      </c>
      <c r="D14" s="297">
        <f>10+10+10+30</f>
        <v>60</v>
      </c>
      <c r="E14" s="297"/>
      <c r="F14" s="297">
        <f>4+11+20+15+24+1+2+10+34+16+5+5+40+4+3+2+5</f>
        <v>201</v>
      </c>
      <c r="G14" s="297"/>
      <c r="H14" s="297"/>
      <c r="I14" s="297"/>
      <c r="J14" s="297"/>
      <c r="K14" s="286">
        <f t="shared" si="0"/>
        <v>281</v>
      </c>
      <c r="L14" s="298">
        <f t="shared" si="1"/>
        <v>281</v>
      </c>
    </row>
    <row r="15" spans="1:12" ht="12" customHeight="1" x14ac:dyDescent="0.25">
      <c r="A15" s="286">
        <v>7</v>
      </c>
      <c r="B15" s="296" t="s">
        <v>255</v>
      </c>
      <c r="C15" s="297">
        <f>1+2</f>
        <v>3</v>
      </c>
      <c r="D15" s="297">
        <f>1+1+1+4</f>
        <v>7</v>
      </c>
      <c r="E15" s="297"/>
      <c r="F15" s="297">
        <f>1+1</f>
        <v>2</v>
      </c>
      <c r="G15" s="297"/>
      <c r="H15" s="297"/>
      <c r="I15" s="297"/>
      <c r="J15" s="297"/>
      <c r="K15" s="286">
        <f t="shared" si="0"/>
        <v>12</v>
      </c>
      <c r="L15" s="298">
        <f t="shared" si="1"/>
        <v>12</v>
      </c>
    </row>
    <row r="16" spans="1:12" ht="12" customHeight="1" x14ac:dyDescent="0.25">
      <c r="A16" s="410" t="s">
        <v>394</v>
      </c>
      <c r="B16" s="333"/>
      <c r="C16" s="286">
        <f t="shared" ref="C16:K16" si="2">SUM(C9:C15)</f>
        <v>23</v>
      </c>
      <c r="D16" s="286">
        <f t="shared" si="2"/>
        <v>75</v>
      </c>
      <c r="E16" s="286">
        <f t="shared" si="2"/>
        <v>147</v>
      </c>
      <c r="F16" s="286">
        <f t="shared" si="2"/>
        <v>920</v>
      </c>
      <c r="G16" s="286">
        <f t="shared" si="2"/>
        <v>54</v>
      </c>
      <c r="H16" s="286">
        <f t="shared" si="2"/>
        <v>360</v>
      </c>
      <c r="I16" s="286">
        <f t="shared" si="2"/>
        <v>0</v>
      </c>
      <c r="J16" s="286">
        <f t="shared" si="2"/>
        <v>0</v>
      </c>
      <c r="K16" s="286">
        <f t="shared" si="2"/>
        <v>1579</v>
      </c>
      <c r="L16" s="297"/>
    </row>
    <row r="17" spans="1:6" ht="12" customHeight="1" x14ac:dyDescent="0.25"/>
    <row r="18" spans="1:6" ht="12" customHeight="1" x14ac:dyDescent="0.25"/>
    <row r="19" spans="1:6" ht="12" customHeight="1" x14ac:dyDescent="0.25"/>
    <row r="20" spans="1:6" ht="12" customHeight="1" x14ac:dyDescent="0.25">
      <c r="A20" s="407" t="s">
        <v>2494</v>
      </c>
      <c r="B20" s="307"/>
      <c r="C20" s="307"/>
      <c r="D20" s="307"/>
      <c r="E20" s="307"/>
      <c r="F20" s="307"/>
    </row>
    <row r="21" spans="1:6" ht="12" customHeight="1" x14ac:dyDescent="0.25">
      <c r="A21" s="407" t="s">
        <v>2483</v>
      </c>
      <c r="B21" s="307"/>
      <c r="C21" s="307"/>
      <c r="D21" s="307"/>
      <c r="E21" s="307"/>
      <c r="F21" s="307"/>
    </row>
    <row r="22" spans="1:6" ht="12" customHeight="1" x14ac:dyDescent="0.25">
      <c r="A22" s="407" t="s">
        <v>2495</v>
      </c>
      <c r="B22" s="307"/>
      <c r="C22" s="307"/>
      <c r="D22" s="307"/>
      <c r="E22" s="307"/>
      <c r="F22" s="307"/>
    </row>
    <row r="23" spans="1:6" ht="12" customHeight="1" x14ac:dyDescent="0.25">
      <c r="A23" s="411"/>
      <c r="B23" s="307"/>
      <c r="C23" s="307"/>
      <c r="D23" s="307"/>
      <c r="E23" s="307"/>
      <c r="F23" s="307"/>
    </row>
    <row r="24" spans="1:6" ht="12" customHeight="1" x14ac:dyDescent="0.25">
      <c r="A24" s="409" t="s">
        <v>320</v>
      </c>
      <c r="B24" s="409" t="s">
        <v>2484</v>
      </c>
      <c r="C24" s="410" t="s">
        <v>2496</v>
      </c>
      <c r="D24" s="312"/>
      <c r="E24" s="312"/>
      <c r="F24" s="333"/>
    </row>
    <row r="25" spans="1:6" ht="12" customHeight="1" x14ac:dyDescent="0.25">
      <c r="A25" s="302"/>
      <c r="B25" s="302"/>
      <c r="C25" s="286" t="s">
        <v>394</v>
      </c>
      <c r="D25" s="410" t="s">
        <v>2497</v>
      </c>
      <c r="E25" s="333"/>
      <c r="F25" s="286" t="s">
        <v>312</v>
      </c>
    </row>
    <row r="26" spans="1:6" ht="12" customHeight="1" x14ac:dyDescent="0.25">
      <c r="A26" s="310"/>
      <c r="B26" s="310"/>
      <c r="C26" s="286" t="s">
        <v>2046</v>
      </c>
      <c r="D26" s="286" t="s">
        <v>2498</v>
      </c>
      <c r="E26" s="286" t="s">
        <v>2499</v>
      </c>
      <c r="F26" s="286" t="s">
        <v>2500</v>
      </c>
    </row>
    <row r="27" spans="1:6" ht="12" customHeight="1" x14ac:dyDescent="0.25">
      <c r="A27" s="286">
        <v>1</v>
      </c>
      <c r="B27" s="296" t="s">
        <v>196</v>
      </c>
      <c r="C27" s="286"/>
      <c r="D27" s="286">
        <f t="shared" ref="D27:E27" si="3">SUM(C9,E9,G9,I9)</f>
        <v>0</v>
      </c>
      <c r="E27" s="286">
        <f t="shared" si="3"/>
        <v>79</v>
      </c>
      <c r="F27" s="286">
        <f t="shared" ref="F27:F31" si="4">SUM(D27:E27)</f>
        <v>79</v>
      </c>
    </row>
    <row r="28" spans="1:6" ht="12" customHeight="1" x14ac:dyDescent="0.25">
      <c r="A28" s="286">
        <v>2</v>
      </c>
      <c r="B28" s="296" t="s">
        <v>2501</v>
      </c>
      <c r="C28" s="286"/>
      <c r="D28" s="286">
        <f t="shared" ref="D28:E28" si="5">SUM(C10:C11,E10:E11,G10:G11,I10:I11)</f>
        <v>54</v>
      </c>
      <c r="E28" s="286">
        <f t="shared" si="5"/>
        <v>372</v>
      </c>
      <c r="F28" s="286">
        <f t="shared" si="4"/>
        <v>426</v>
      </c>
    </row>
    <row r="29" spans="1:6" ht="12" customHeight="1" x14ac:dyDescent="0.25">
      <c r="A29" s="286">
        <v>3</v>
      </c>
      <c r="B29" s="296" t="s">
        <v>2094</v>
      </c>
      <c r="C29" s="286"/>
      <c r="D29" s="286">
        <f t="shared" ref="D29:E29" si="6">SUM(C13,E13,G13,I13)</f>
        <v>147</v>
      </c>
      <c r="E29" s="286">
        <f t="shared" si="6"/>
        <v>634</v>
      </c>
      <c r="F29" s="286">
        <f t="shared" si="4"/>
        <v>781</v>
      </c>
    </row>
    <row r="30" spans="1:6" ht="12" customHeight="1" x14ac:dyDescent="0.25">
      <c r="A30" s="286">
        <v>4</v>
      </c>
      <c r="B30" s="296" t="s">
        <v>209</v>
      </c>
      <c r="C30" s="286"/>
      <c r="D30" s="286">
        <f t="shared" ref="D30:E30" si="7">SUM(C14,E14,G14,I14)</f>
        <v>20</v>
      </c>
      <c r="E30" s="286">
        <f t="shared" si="7"/>
        <v>261</v>
      </c>
      <c r="F30" s="286">
        <f t="shared" si="4"/>
        <v>281</v>
      </c>
    </row>
    <row r="31" spans="1:6" ht="12" customHeight="1" x14ac:dyDescent="0.25">
      <c r="A31" s="286">
        <v>5</v>
      </c>
      <c r="B31" s="296" t="s">
        <v>255</v>
      </c>
      <c r="C31" s="286"/>
      <c r="D31" s="286">
        <f t="shared" ref="D31:E31" si="8">SUM(C15,E15,G15,I15)</f>
        <v>3</v>
      </c>
      <c r="E31" s="286">
        <f t="shared" si="8"/>
        <v>9</v>
      </c>
      <c r="F31" s="286">
        <f t="shared" si="4"/>
        <v>12</v>
      </c>
    </row>
    <row r="32" spans="1:6" ht="12" customHeight="1" x14ac:dyDescent="0.25">
      <c r="A32" s="410" t="s">
        <v>312</v>
      </c>
      <c r="B32" s="333"/>
      <c r="C32" s="286"/>
      <c r="D32" s="286">
        <f t="shared" ref="D32:F32" si="9">SUM(D27:D31)</f>
        <v>224</v>
      </c>
      <c r="E32" s="286">
        <f t="shared" si="9"/>
        <v>1355</v>
      </c>
      <c r="F32" s="286">
        <f t="shared" si="9"/>
        <v>1579</v>
      </c>
    </row>
    <row r="33" spans="1:6" ht="12" customHeight="1" x14ac:dyDescent="0.25"/>
    <row r="34" spans="1:6" ht="12" customHeight="1" x14ac:dyDescent="0.25">
      <c r="A34" s="407" t="s">
        <v>2502</v>
      </c>
      <c r="B34" s="307"/>
      <c r="C34" s="307"/>
      <c r="D34" s="307"/>
      <c r="E34" s="307"/>
      <c r="F34" s="307"/>
    </row>
    <row r="35" spans="1:6" ht="12" customHeight="1" x14ac:dyDescent="0.25">
      <c r="A35" s="407" t="s">
        <v>2483</v>
      </c>
      <c r="B35" s="307"/>
      <c r="C35" s="307"/>
      <c r="D35" s="307"/>
      <c r="E35" s="307"/>
      <c r="F35" s="307"/>
    </row>
    <row r="36" spans="1:6" ht="12" customHeight="1" x14ac:dyDescent="0.25">
      <c r="A36" s="407" t="s">
        <v>2495</v>
      </c>
      <c r="B36" s="307"/>
      <c r="C36" s="307"/>
      <c r="D36" s="307"/>
      <c r="E36" s="307"/>
      <c r="F36" s="307"/>
    </row>
    <row r="37" spans="1:6" ht="12" customHeight="1" x14ac:dyDescent="0.25">
      <c r="A37" s="411"/>
      <c r="B37" s="307"/>
      <c r="C37" s="307"/>
      <c r="D37" s="307"/>
      <c r="E37" s="307"/>
      <c r="F37" s="307"/>
    </row>
    <row r="38" spans="1:6" ht="12" customHeight="1" x14ac:dyDescent="0.25">
      <c r="A38" s="409" t="s">
        <v>320</v>
      </c>
      <c r="B38" s="409" t="s">
        <v>2484</v>
      </c>
      <c r="C38" s="410" t="s">
        <v>2503</v>
      </c>
      <c r="D38" s="312"/>
      <c r="E38" s="312"/>
      <c r="F38" s="333"/>
    </row>
    <row r="39" spans="1:6" ht="12" customHeight="1" x14ac:dyDescent="0.25">
      <c r="A39" s="302"/>
      <c r="B39" s="302"/>
      <c r="C39" s="286" t="s">
        <v>394</v>
      </c>
      <c r="D39" s="410" t="s">
        <v>2497</v>
      </c>
      <c r="E39" s="333"/>
      <c r="F39" s="286" t="s">
        <v>312</v>
      </c>
    </row>
    <row r="40" spans="1:6" ht="12" customHeight="1" x14ac:dyDescent="0.25">
      <c r="A40" s="310"/>
      <c r="B40" s="310"/>
      <c r="C40" s="286" t="s">
        <v>2046</v>
      </c>
      <c r="D40" s="286" t="s">
        <v>2498</v>
      </c>
      <c r="E40" s="286" t="s">
        <v>2499</v>
      </c>
      <c r="F40" s="286" t="s">
        <v>2500</v>
      </c>
    </row>
    <row r="41" spans="1:6" ht="12" customHeight="1" x14ac:dyDescent="0.25">
      <c r="A41" s="286">
        <v>1</v>
      </c>
      <c r="B41" s="286" t="s">
        <v>196</v>
      </c>
      <c r="C41" s="286">
        <v>231</v>
      </c>
      <c r="D41" s="286">
        <v>0</v>
      </c>
      <c r="E41" s="286">
        <v>131</v>
      </c>
      <c r="F41" s="286">
        <v>131</v>
      </c>
    </row>
    <row r="42" spans="1:6" ht="12" customHeight="1" x14ac:dyDescent="0.25">
      <c r="A42" s="286">
        <v>2</v>
      </c>
      <c r="B42" s="286" t="s">
        <v>2501</v>
      </c>
      <c r="C42" s="286">
        <v>42</v>
      </c>
      <c r="D42" s="286">
        <v>2</v>
      </c>
      <c r="E42" s="286">
        <v>21</v>
      </c>
      <c r="F42" s="286">
        <v>23</v>
      </c>
    </row>
    <row r="43" spans="1:6" ht="12" customHeight="1" x14ac:dyDescent="0.25">
      <c r="A43" s="286">
        <v>3</v>
      </c>
      <c r="B43" s="286" t="s">
        <v>2094</v>
      </c>
      <c r="C43" s="286">
        <v>170</v>
      </c>
      <c r="D43" s="286">
        <v>0</v>
      </c>
      <c r="E43" s="286">
        <v>35</v>
      </c>
      <c r="F43" s="286">
        <v>35</v>
      </c>
    </row>
    <row r="44" spans="1:6" ht="12" customHeight="1" x14ac:dyDescent="0.25">
      <c r="A44" s="286">
        <v>4</v>
      </c>
      <c r="B44" s="286" t="s">
        <v>209</v>
      </c>
      <c r="C44" s="286">
        <v>5856</v>
      </c>
      <c r="D44" s="286">
        <v>725</v>
      </c>
      <c r="E44" s="286">
        <v>586</v>
      </c>
      <c r="F44" s="286">
        <v>1311</v>
      </c>
    </row>
    <row r="45" spans="1:6" ht="12" customHeight="1" x14ac:dyDescent="0.25">
      <c r="A45" s="286">
        <v>5</v>
      </c>
      <c r="B45" s="286" t="s">
        <v>255</v>
      </c>
      <c r="C45" s="286">
        <v>41</v>
      </c>
      <c r="D45" s="286">
        <v>1</v>
      </c>
      <c r="E45" s="286">
        <v>0</v>
      </c>
      <c r="F45" s="286">
        <v>1</v>
      </c>
    </row>
    <row r="46" spans="1:6" ht="12" customHeight="1" x14ac:dyDescent="0.25">
      <c r="A46" s="410" t="s">
        <v>312</v>
      </c>
      <c r="B46" s="333"/>
      <c r="C46" s="286">
        <f t="shared" ref="C46:F46" si="10">SUM(C41:C45)</f>
        <v>6340</v>
      </c>
      <c r="D46" s="286">
        <f t="shared" si="10"/>
        <v>728</v>
      </c>
      <c r="E46" s="286">
        <f t="shared" si="10"/>
        <v>773</v>
      </c>
      <c r="F46" s="286">
        <f t="shared" si="10"/>
        <v>1501</v>
      </c>
    </row>
    <row r="47" spans="1:6" ht="12" customHeight="1" x14ac:dyDescent="0.25"/>
    <row r="48" spans="1:6" ht="12" customHeight="1" x14ac:dyDescent="0.25"/>
    <row r="49" spans="2:5" ht="12" customHeight="1" x14ac:dyDescent="0.25">
      <c r="D49" s="299" t="s">
        <v>2498</v>
      </c>
      <c r="E49" s="299" t="s">
        <v>2499</v>
      </c>
    </row>
    <row r="50" spans="2:5" ht="12" customHeight="1" x14ac:dyDescent="0.25">
      <c r="B50" s="296" t="s">
        <v>34</v>
      </c>
      <c r="D50" s="300">
        <f t="shared" ref="D50:E50" si="11">SUM(D27,D41)</f>
        <v>0</v>
      </c>
      <c r="E50" s="300">
        <f t="shared" si="11"/>
        <v>210</v>
      </c>
    </row>
    <row r="51" spans="2:5" ht="12" customHeight="1" x14ac:dyDescent="0.25">
      <c r="B51" s="296" t="s">
        <v>35</v>
      </c>
    </row>
    <row r="52" spans="2:5" ht="12" customHeight="1" x14ac:dyDescent="0.25">
      <c r="B52" s="296" t="s">
        <v>36</v>
      </c>
      <c r="D52" s="300">
        <f t="shared" ref="D52:E52" si="12">SUM(D28,D42)</f>
        <v>56</v>
      </c>
      <c r="E52" s="300">
        <f t="shared" si="12"/>
        <v>393</v>
      </c>
    </row>
    <row r="53" spans="2:5" ht="12" customHeight="1" x14ac:dyDescent="0.25">
      <c r="B53" s="296" t="s">
        <v>37</v>
      </c>
      <c r="D53" s="300">
        <f t="shared" ref="D53:E53" si="13">SUM(D29,D43)</f>
        <v>147</v>
      </c>
      <c r="E53" s="300">
        <f t="shared" si="13"/>
        <v>669</v>
      </c>
    </row>
    <row r="54" spans="2:5" ht="12" customHeight="1" x14ac:dyDescent="0.25">
      <c r="B54" s="296" t="s">
        <v>38</v>
      </c>
      <c r="D54" s="300">
        <f t="shared" ref="D54:E54" si="14">SUM(D30,D44)</f>
        <v>745</v>
      </c>
      <c r="E54" s="300">
        <f t="shared" si="14"/>
        <v>847</v>
      </c>
    </row>
    <row r="55" spans="2:5" ht="12" customHeight="1" x14ac:dyDescent="0.25">
      <c r="B55" s="296" t="s">
        <v>39</v>
      </c>
      <c r="D55" s="300">
        <f t="shared" ref="D55:E55" si="15">SUM(D31,D45)</f>
        <v>4</v>
      </c>
      <c r="E55" s="300">
        <f t="shared" si="15"/>
        <v>9</v>
      </c>
    </row>
    <row r="56" spans="2:5" ht="12" customHeight="1" x14ac:dyDescent="0.25">
      <c r="B56" s="286"/>
    </row>
    <row r="57" spans="2:5" ht="12" customHeight="1" x14ac:dyDescent="0.25">
      <c r="B57" s="286"/>
    </row>
    <row r="58" spans="2:5" ht="12" customHeight="1" x14ac:dyDescent="0.25"/>
    <row r="59" spans="2:5" ht="12" customHeight="1" x14ac:dyDescent="0.25"/>
    <row r="60" spans="2:5" ht="12" customHeight="1" x14ac:dyDescent="0.25"/>
    <row r="61" spans="2:5" ht="12" customHeight="1" x14ac:dyDescent="0.25"/>
    <row r="62" spans="2:5" ht="12" customHeight="1" x14ac:dyDescent="0.25"/>
    <row r="63" spans="2:5" ht="12" customHeight="1" x14ac:dyDescent="0.25"/>
    <row r="64" spans="2:5"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31">
    <mergeCell ref="A32:B32"/>
    <mergeCell ref="A34:F34"/>
    <mergeCell ref="A35:F35"/>
    <mergeCell ref="A36:F36"/>
    <mergeCell ref="A37:F37"/>
    <mergeCell ref="A38:A40"/>
    <mergeCell ref="B38:B40"/>
    <mergeCell ref="A46:B46"/>
    <mergeCell ref="C38:F38"/>
    <mergeCell ref="D39:E39"/>
    <mergeCell ref="C24:F24"/>
    <mergeCell ref="D25:E25"/>
    <mergeCell ref="B6:B8"/>
    <mergeCell ref="C7:D7"/>
    <mergeCell ref="A16:B16"/>
    <mergeCell ref="A20:F20"/>
    <mergeCell ref="A21:F21"/>
    <mergeCell ref="A22:F22"/>
    <mergeCell ref="A23:F23"/>
    <mergeCell ref="A24:A26"/>
    <mergeCell ref="B24:B26"/>
    <mergeCell ref="E7:F7"/>
    <mergeCell ref="G7:H7"/>
    <mergeCell ref="A2:L2"/>
    <mergeCell ref="A3:L3"/>
    <mergeCell ref="A4:L4"/>
    <mergeCell ref="A6:A8"/>
    <mergeCell ref="C6:J6"/>
    <mergeCell ref="K6:K8"/>
    <mergeCell ref="L6:L8"/>
    <mergeCell ref="I7:J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2022</vt:lpstr>
      <vt:lpstr>Data dukung-SMN 2016</vt:lpstr>
      <vt:lpstr>Data Dukung1. LOKOMOTIF 2016</vt:lpstr>
      <vt:lpstr>2. KRD 2016</vt:lpstr>
      <vt:lpstr>3. KERETA 2016</vt:lpstr>
      <vt:lpstr>4. GERBONG 2016</vt:lpstr>
      <vt:lpstr>5.1 PERALATAN KHUSUS BERMESIN</vt:lpstr>
      <vt:lpstr>6. SERTIFIKASI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2017-02-06T04:06:00Z</dcterms:created>
  <dcterms:modified xsi:type="dcterms:W3CDTF">2023-06-26T04:09:26Z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1033-11.2.0.9150</vt:lpwstr>
  </property>
  <property fmtid="{D5CDD505-2E9C-101B-9397-08002B2CF9AE}" pid="3" name="WorkbookGuid">
    <vt:lpwstr>c0e29146-62d6-4862-8e89-2b62485868b2</vt:lpwstr>
  </property>
</Properties>
</file>